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0" windowWidth="15195" windowHeight="12165" tabRatio="437" activeTab="1"/>
  </bookViews>
  <sheets>
    <sheet name="3.1_Budget Sintesi" sheetId="1" r:id="rId1"/>
    <sheet name="3.2_Budget Complessivo" sheetId="2" r:id="rId2"/>
    <sheet name="3.3_Budget Attivita" sheetId="3" r:id="rId3"/>
    <sheet name="Foglio1" sheetId="4" r:id="rId4"/>
  </sheets>
  <definedNames>
    <definedName name="_xlnm.Print_Area" localSheetId="0">'3.1_Budget Sintesi'!$A$1:$E$20</definedName>
    <definedName name="_xlnm.Print_Area" localSheetId="1">'3.2_Budget Complessivo'!$A$1:$H$178</definedName>
    <definedName name="_xlnm.Print_Area" localSheetId="2">'3.3_Budget Attivita'!$A$1:$K$28</definedName>
  </definedNames>
  <calcPr fullCalcOnLoad="1"/>
</workbook>
</file>

<file path=xl/sharedStrings.xml><?xml version="1.0" encoding="utf-8"?>
<sst xmlns="http://schemas.openxmlformats.org/spreadsheetml/2006/main" count="260" uniqueCount="215">
  <si>
    <t>VALORE AGGIUNTO</t>
  </si>
  <si>
    <t>RISULTATO ANTE IMPOSTE (UTILE LORDO)</t>
  </si>
  <si>
    <t>TOTALE ATTIVITA'</t>
  </si>
  <si>
    <t>IPOTESI E ASSUNZIONI:</t>
  </si>
  <si>
    <t>Oltre alle informazioni richieste nella sezione per la redazione del "Budget complessivo" aziendale si chiede di esplicitare analiticamente per linee di attività il contributo di ciascuna delle stesse alla formazione del reddito operativo. Per questo si chiede di imputare per ciascuna linea di attività individuata sia i ricavi che i costi diretti, nonchè le relative quote di costi indiretti (generali e di struttura) sulla base di criteri di riparto illustrati nelle ipotesi e assunzioni. Gli importi per colonna riportati nella riga del Totale Attività devono coincidere con i valori dello schema del "Budget Complessivo"</t>
  </si>
  <si>
    <t>VALORE DELLA PRODUZIONE (A)</t>
  </si>
  <si>
    <t>VALORE AGGIUNTO      C = (A - B)</t>
  </si>
  <si>
    <t>COSTI DEL PERSONALE    (D)</t>
  </si>
  <si>
    <t>ONERI DIVERSI DI GESTIONE (E)</t>
  </si>
  <si>
    <t>AMMORTAMENTI   (G)</t>
  </si>
  <si>
    <t>Valore della Produzione</t>
  </si>
  <si>
    <t>TOTALE VALORE DELLA PRODUZIONE</t>
  </si>
  <si>
    <t>Costi del Personale a tempo determinato</t>
  </si>
  <si>
    <t>Costi del Personale a tempo indeterminato</t>
  </si>
  <si>
    <t>Totali Costi del Personale</t>
  </si>
  <si>
    <t>Oneri diversi di Gestione</t>
  </si>
  <si>
    <t>MARGINE OPERATIVO LORDO (EBITDA)</t>
  </si>
  <si>
    <t>MARGINE OPERATIVO NETTO (EBIT)</t>
  </si>
  <si>
    <t>Proventi e Oneri Gestione Finanziaria</t>
  </si>
  <si>
    <t>SBILANCIO
VALORI AGGREGATI</t>
  </si>
  <si>
    <t>&gt; di cui per prestazioni rese alla Regione Veneto</t>
  </si>
  <si>
    <t>Altri ricavi e proventi</t>
  </si>
  <si>
    <t xml:space="preserve">Contributi </t>
  </si>
  <si>
    <t>&gt; di cui Contributi in C/esercizio socio Regione Veneto</t>
  </si>
  <si>
    <t>&gt; di cui Contributi in C/esercizio altri soci pubbl./priv.</t>
  </si>
  <si>
    <t>&gt; di cui Contributi in C/capitale (impianti) socio Regione Veneto</t>
  </si>
  <si>
    <t>&gt; di cui Contributi in C/capitale(impianti) altri soci pubbl./priv.</t>
  </si>
  <si>
    <t>Costi per materie prime, sussidiarie, di consumo e di merci</t>
  </si>
  <si>
    <t>&gt; di cui: costi per relazioni pubbliche, pubblicità e rappresentanza</t>
  </si>
  <si>
    <t>&gt; di cui: costi per sponsorizzazioni</t>
  </si>
  <si>
    <t>&gt; di cui: costi per studi e consulenze</t>
  </si>
  <si>
    <t>&gt; di cui costi collaborazioni a progetto, co.co.co., coll. coord. cont.</t>
  </si>
  <si>
    <t>Costi per servizi</t>
  </si>
  <si>
    <t>Rettifiche di valore di attività finanziarie</t>
  </si>
  <si>
    <t>Patrimonio Netto</t>
  </si>
  <si>
    <t>Numero dipendenti</t>
  </si>
  <si>
    <t>&gt; di cui a tempo determinato</t>
  </si>
  <si>
    <t>&gt; di cui a tempo indeterminato</t>
  </si>
  <si>
    <t>Numero collaboratori a progetto</t>
  </si>
  <si>
    <t>Costi del Personale</t>
  </si>
  <si>
    <t>CONSUNTIVO 2010</t>
  </si>
  <si>
    <t>INDICI DI BILANCIO</t>
  </si>
  <si>
    <t xml:space="preserve">INDICI </t>
  </si>
  <si>
    <t>DESCRIZIONE INDICE</t>
  </si>
  <si>
    <t>PREVENTIVO 2013</t>
  </si>
  <si>
    <t>PRE-CONSUNTIVO 2012</t>
  </si>
  <si>
    <t>CONSUNTIVO 2011</t>
  </si>
  <si>
    <t>Var. % 2010-2012</t>
  </si>
  <si>
    <t>Var. % 2012-2013</t>
  </si>
  <si>
    <t>TOTALE COSTI</t>
  </si>
  <si>
    <t>&gt; di cui: Capitale sociale</t>
  </si>
  <si>
    <t>&gt; di cui: Riserve</t>
  </si>
  <si>
    <t>INFORMAZIONI RELATIVE AL CONTO ECONOMICO</t>
  </si>
  <si>
    <t>Parziale Costi della Produzione</t>
  </si>
  <si>
    <t>PARZIALE COSTI DELLA PRODUZIONE (B)</t>
  </si>
  <si>
    <t>Ricavi delle Vendite e delle prestazioni</t>
  </si>
  <si>
    <t>Variazioni lavori in corso su ordinazione</t>
  </si>
  <si>
    <t>Incrementi di immobilizzazioni per lavori interni</t>
  </si>
  <si>
    <t>Imposte sul reddito dell'esercizio</t>
  </si>
  <si>
    <t>Svalutazioni attivo circolante</t>
  </si>
  <si>
    <t>Accantonamenti a fondi rischi</t>
  </si>
  <si>
    <t>Ammortamenti Immobilizzazioni Immateriali</t>
  </si>
  <si>
    <t>Ammortamenti Immobilizzazioni Materiali</t>
  </si>
  <si>
    <t>Rettifiche di valore di attività finanziarie (Rivalutazioni-Svalutazioni)</t>
  </si>
  <si>
    <t>Proventi e oneri gestione finanziaria (Proventi finanziari-Oneri finanziari+Utile e perdite su cambi)</t>
  </si>
  <si>
    <t>&gt; di cui: Rettifiche di valore delle Partecipate regionali indirette (indicare il valore per ogni singola partecipata indiretta)</t>
  </si>
  <si>
    <t>RISULTATO NETTO</t>
  </si>
  <si>
    <t>CONTO ECONOMICO</t>
  </si>
  <si>
    <t>STATO PATRIMONIALE</t>
  </si>
  <si>
    <t>Crediti verso soci per versamenti ancora dovuti</t>
  </si>
  <si>
    <t xml:space="preserve">Immobilizzazioni </t>
  </si>
  <si>
    <t>Attivo circolante</t>
  </si>
  <si>
    <t xml:space="preserve">Rimanenze </t>
  </si>
  <si>
    <t>Crediti commerciali</t>
  </si>
  <si>
    <t>&gt; di cui: Crediti vs Regione Veneto</t>
  </si>
  <si>
    <t>Disponibilità liquide</t>
  </si>
  <si>
    <t>Ratei e risconti attivi</t>
  </si>
  <si>
    <t xml:space="preserve">ATTIVO   </t>
  </si>
  <si>
    <t>TOTALE ATTIVO</t>
  </si>
  <si>
    <t>PASSIVO</t>
  </si>
  <si>
    <t>&gt; di cui: Utili (Perdite) portati a nuovo</t>
  </si>
  <si>
    <t>&gt; di cui: Utile (Perdita) dell'esercizio</t>
  </si>
  <si>
    <t>Fondi per rischi e oneri</t>
  </si>
  <si>
    <t>Trattamento di fine rapporto di lavoro subordinato</t>
  </si>
  <si>
    <t>Debiti Commerciali</t>
  </si>
  <si>
    <t>Altri Debiti</t>
  </si>
  <si>
    <t>Ratei e risconti passivi</t>
  </si>
  <si>
    <t>&gt; di cui: Debiti vs Banche a lungo termine</t>
  </si>
  <si>
    <t>Attività finanziarie che non costituiscono immobilizzazioni</t>
  </si>
  <si>
    <t>STATO PATRIMONIALE RICLASSIFICATO</t>
  </si>
  <si>
    <t>CCN COMMERCIALE</t>
  </si>
  <si>
    <t>Rimanenze - Magazzino</t>
  </si>
  <si>
    <t>Crediti Commerciali</t>
  </si>
  <si>
    <t>(Debiti Commerciali)</t>
  </si>
  <si>
    <t>CAPITALE CIRCOLANTE COMMERCIALE</t>
  </si>
  <si>
    <t>Altre attività correnti</t>
  </si>
  <si>
    <t>(Altre passività correnti)</t>
  </si>
  <si>
    <t>CAPITALE CIRCOLANTE NETTO - CCN</t>
  </si>
  <si>
    <t>Immobilizzazioni</t>
  </si>
  <si>
    <t>Immobilizzazioni Immateriali</t>
  </si>
  <si>
    <t>Immobilizzazioni Finanziarie</t>
  </si>
  <si>
    <t>Immobilizzazioni Materiali</t>
  </si>
  <si>
    <t>CAPITALE INVESTITO LORDO</t>
  </si>
  <si>
    <t>(Fondo TFR)</t>
  </si>
  <si>
    <t>(Altri fondi rischi)</t>
  </si>
  <si>
    <t>CAPITALE INVESTITO NETTO</t>
  </si>
  <si>
    <t>Debiti vs banche</t>
  </si>
  <si>
    <t>Obbligazioni</t>
  </si>
  <si>
    <t>Altri debiti finanziari</t>
  </si>
  <si>
    <t>(Disponibilità liquide)</t>
  </si>
  <si>
    <t>DEBITI FINANZIARI NETTI</t>
  </si>
  <si>
    <t>PATRIMONIO NETTO</t>
  </si>
  <si>
    <t>Capitale Sociale</t>
  </si>
  <si>
    <t>Riserve</t>
  </si>
  <si>
    <t>Risultato Netto</t>
  </si>
  <si>
    <t>FONTI DI FINANZIAMENTO</t>
  </si>
  <si>
    <t>Debiti finanziari</t>
  </si>
  <si>
    <t>Debiti finanziari netti/EBITDA</t>
  </si>
  <si>
    <t>Esprime la redditività della gestione caratteristica</t>
  </si>
  <si>
    <t>Esprime la reddittività complessiva dei mezzi propri</t>
  </si>
  <si>
    <t>Incidenza della gestione extracaratteristica (Reddito Netti/ Reddito Operativo)</t>
  </si>
  <si>
    <t>Esprime la partecipazione del capitale proprio ai rischi d'impresa.</t>
  </si>
  <si>
    <t>Debiti finanziari netti/ Patrimonio netto</t>
  </si>
  <si>
    <t>L'indice esprime il rapporto tra i debiti finanziari netti e il patrimonio netto. Viene utilizzato per verificare il grado di dipendenza dell'impresa da fonti finanziarie esterne. Quanto più alto è il valore dell'indice tanto meno equilibrata è giudicata la struttura finanziaria della società, mentre un indice basso dimostra che la struttura finanziaria è probabilmente equilibrata.</t>
  </si>
  <si>
    <t>Esprime l'ncidenza sul risultato finale dei componenti di reddito estranei alla gestione caratteristica</t>
  </si>
  <si>
    <t>Indice di Indebitamento - LEVERAGE 
(Capitale Investito/ Patrimonio netto)</t>
  </si>
  <si>
    <t>R.O.A. % 
(Reddito operativo/ Capitale investito)</t>
  </si>
  <si>
    <t>R.O.E. % 
(Reddito Netto/ Patrimonio netto)</t>
  </si>
  <si>
    <t>Esprime il rapporto tra i Debiti finanziari netti e il margine operativo lordo</t>
  </si>
  <si>
    <t>Patrimonio netto/ Capitale Investito Netto</t>
  </si>
  <si>
    <t>Debiti finanziari netti/Ricavi</t>
  </si>
  <si>
    <t>Indice di Indebitamento - LEVERAGE 
(Capitale Investito Netto/ Patrimonio netto)</t>
  </si>
  <si>
    <t>R.O.A. % 
(EBIT/ Capitale investito netto)</t>
  </si>
  <si>
    <t>Incidenza della gestione extracaratteristica (Reddito Netto/ EBIT)</t>
  </si>
  <si>
    <t>L'attendibilità del dato previsionale è supportata da adeguate informazioni circa ipotesi e assunzioni che sono alla base della formazione dello stesso.
Si prega di indicare in una relazione da allegare al budget le annotazioni che seguono. 
I ricavi previsti devono essere formulati  sulla base delle commesse previste dalla Regione o dagli utenti del servizio, o  sulla  base di motivate previsioni in percentuale della variazione dei valori registrati negli anni precedenti, oltre all'adeguamento dei prezzi sulla base dell'indice ISTAT sui prezzi al consumo.
Gli importi dei contributi da Regione e altri enti devono essere supportati dai documenti di bilancio degli stessi (approvati dall'Ente di riferimento).
I costi devono essere individuati sulla base degli ordini e delle commesse in corso o previste per l'esercizio futuro, ovvero su una  stima  ragionevole  del  trend  di  costi già sperimentato in anni precedenti e dei vincoli posti dalle Direttive Regionali.
I proventi e oneri della gestione finanziaria devono tenere conto dell'andamento dei crediti e della liquidità disponibile, nonché dei debiti commerciali, dei fidi e dei mutui contratti.
Le informazioni relative al personale dipendente o a progetto devono motivare eventuali incrementi o decrementi dell'organico previsti rispetto all'anno appena concluso, tenuto conto delle Direttive Regionali.</t>
  </si>
  <si>
    <t xml:space="preserve">Ammortamenti </t>
  </si>
  <si>
    <t>Immobilizzazioni immateriali</t>
  </si>
  <si>
    <t>Immobilizzazioni materiali</t>
  </si>
  <si>
    <t>&gt; di cui: Debiti vs Banche a breve termine</t>
  </si>
  <si>
    <t xml:space="preserve">RENDICONTO FINANZIARIO </t>
  </si>
  <si>
    <t xml:space="preserve">MARGINE OPERATIVO LORDO (EBITDA) </t>
  </si>
  <si>
    <t>Variazioni del CCN</t>
  </si>
  <si>
    <t>-/+ Crediti Commerciali</t>
  </si>
  <si>
    <t>+/- Debiti Commerciali</t>
  </si>
  <si>
    <t>-/+ Altre attività correnti</t>
  </si>
  <si>
    <t>+/- Altre passività correnti</t>
  </si>
  <si>
    <t>(Imposte e tasse)</t>
  </si>
  <si>
    <t>Variazioni fondi</t>
  </si>
  <si>
    <t>Variazione fondo TFR</t>
  </si>
  <si>
    <t>Variazione fondi rischi</t>
  </si>
  <si>
    <t>FLUSSO DI CASSA OPERATIVO CORRENTE</t>
  </si>
  <si>
    <t>FLUSSO DI CASSA DISPONIBILE</t>
  </si>
  <si>
    <t>Proventi e oneri finanziari</t>
  </si>
  <si>
    <t>Rettifiche valore attività finanziarie</t>
  </si>
  <si>
    <t>Variazione debiti finanziari lordi</t>
  </si>
  <si>
    <t>FLUSSO DI CASSA NETTO</t>
  </si>
  <si>
    <t>Disponibilità liquide - iniziale</t>
  </si>
  <si>
    <t>Flusso di cassa netto</t>
  </si>
  <si>
    <t>Disponibilità liquide - finale</t>
  </si>
  <si>
    <t>TOTALE PASSIVO</t>
  </si>
  <si>
    <t>SVALUTAZIONI ATTIVO CIRCOLANTE (H)</t>
  </si>
  <si>
    <t xml:space="preserve">ACCANTONAMENTI A FONDI RISCHI (I) </t>
  </si>
  <si>
    <t>MARGINE OPERATIVO NETTO (EBIT)
L = F - G - H - I</t>
  </si>
  <si>
    <t>MARGINE OPERATIVO LORDO (EBITDA)
F = C - D - E</t>
  </si>
  <si>
    <t>Immobilizzazioni finanziarie</t>
  </si>
  <si>
    <t>Utile/Perdita netta Regione Veneto</t>
  </si>
  <si>
    <t>Utile/Perdita netta di terzi</t>
  </si>
  <si>
    <t>&gt; di cui: Debiti Commerciali vs Regione Veneto</t>
  </si>
  <si>
    <t>Totale Patrimonio Netto</t>
  </si>
  <si>
    <t>&gt; di cui: Altri Debiti vs Regione Veneto</t>
  </si>
  <si>
    <t>&gt; di cui: Altri Crediti vs Regione Veneto</t>
  </si>
  <si>
    <t>Denominazione Società</t>
  </si>
  <si>
    <t>Aumenti di capitale (Variazione del CS+Variazione Riserve-Risultato netto d'esercizio)</t>
  </si>
  <si>
    <t>Investimenti in Immobilizzazioni Materiali (Variaz. Immob. Materiali-Ammortamenti Immobil.Materiali)</t>
  </si>
  <si>
    <t>Investimenti in Immobilizzazioni Finanziarie (Variaz. Immob. Finanziarie)</t>
  </si>
  <si>
    <t>Investimenti in Immobilizzazioni Immateriali (Variaz. Immob. Immateriali-Ammortamenti Immobil. Immateriali)</t>
  </si>
  <si>
    <t xml:space="preserve"> -/+ Rimanenze  -  Magazzino</t>
  </si>
  <si>
    <t xml:space="preserve">&gt; di cui: Altri Debiti finanziari </t>
  </si>
  <si>
    <t>&gt; di cui: Obbligazioni</t>
  </si>
  <si>
    <t>Prestiti soci (Finanziamenti ai soci)</t>
  </si>
  <si>
    <t>Scheda 3.2 - Budget complessivo aziendale - anno 2018</t>
  </si>
  <si>
    <t>Var. % 2017-2018</t>
  </si>
  <si>
    <t xml:space="preserve">Altri crediti </t>
  </si>
  <si>
    <t>2016</t>
  </si>
  <si>
    <t>Scheda 3.3 - Budget per linee di attività - anno 2018</t>
  </si>
  <si>
    <t>PREVENTIVO LINEE ATTIVITA' 2018</t>
  </si>
  <si>
    <t>Scheda 3.1 - Budget di sintesi - anno 2018</t>
  </si>
  <si>
    <t>CONSUNTIVO 2016</t>
  </si>
  <si>
    <t>SITUAZIONE INFRANNUALE al 30/06/2017</t>
  </si>
  <si>
    <t>BUDGET 2018</t>
  </si>
  <si>
    <t>Var. % 2016-2017</t>
  </si>
  <si>
    <t>Var. % 2016-2018</t>
  </si>
  <si>
    <t xml:space="preserve">&gt;di cui: Prestiti Soci </t>
  </si>
  <si>
    <t>Variazioni rimanenze di prodotti in corso di lavorazione, semilavorati e finiti</t>
  </si>
  <si>
    <t>&gt; di cui compensi organi sociali: Organo Amministrativo (costo complessivo dei rimborsi spesa)</t>
  </si>
  <si>
    <t>&gt; di cui compensi organi sociali: Collegio Sindacale (costo complessivo dei rimborsi spesa)</t>
  </si>
  <si>
    <t>&gt; di cui compensi organi sociali: Controllo Contabile da Collegio Sindacale(costo complessivo dei rimborsi spesa)</t>
  </si>
  <si>
    <t>Altri costi della produzione (Costi per godimento di beni di terzi, Variazioni delle rimanenze di materie prime, sussidiarie di consumo e di merci)</t>
  </si>
  <si>
    <t>Accantonamenti a fondi rischi e Altri accantonamenti</t>
  </si>
  <si>
    <t>Imposte sul reddito dell'esercizio, correnti, differite e anticipate</t>
  </si>
  <si>
    <t>&gt; di cui compensi organi sociali: Controllo Contabile esercitato da Società/Ente terzo</t>
  </si>
  <si>
    <t>SOCIETA': VENETO INNOVAZIONE SpA</t>
  </si>
  <si>
    <t>CONSUNTIVO 2017</t>
  </si>
  <si>
    <t>CONSUNTIVO 2015</t>
  </si>
  <si>
    <t>ATTIVITA' 2 PROGETTI EUROPEI PROGRAMMA SPAZIO ALPINO</t>
  </si>
  <si>
    <t>ATTIVITA' 2 PROGETTI EUROPEI PROGRAMMA H2020</t>
  </si>
  <si>
    <t>ATTIVITA' 2 PROGETTI EUROPEI PROGRAMMA CENTRAL EUROPE</t>
  </si>
  <si>
    <t>ATTIVITA' 1 : TRASFERIMENTO ANN0 2018 EX l.R.9/2007</t>
  </si>
  <si>
    <t>ATTIVITA' 1 : COLLABORAZIONI CON DIREZIONE RICERCA INNOVAZIONE</t>
  </si>
  <si>
    <t>ATTIVITA' 3 COLLABORAZIONE DIREZIONE ICT</t>
  </si>
  <si>
    <t>ATTIVITA' 4 COLLABORAZIONE DIREZIONE TURISMO - DMS E PSTR</t>
  </si>
  <si>
    <t>ATTIVITA' 6: Gestione</t>
  </si>
  <si>
    <t>ATTIVITA' 5 COLLABORAZIONE PROMOZIONE ECONOMICA TURISMO - BUY VENETO e FIERE SETTORE</t>
  </si>
  <si>
    <t xml:space="preserve">ATTIVITA' 2 PROGETTI EUROPEI PROGRAMMA MED </t>
  </si>
  <si>
    <t>ATTIVITA' 2 PROGETTI EUROPEI PROGRAMMA ITA HR</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</si>
</sst>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ì&quot;;&quot;Sì&quot;;&quot;No&quot;"/>
    <numFmt numFmtId="173" formatCode="&quot;Vero&quot;;&quot;Vero&quot;;&quot;Falso&quot;"/>
    <numFmt numFmtId="174" formatCode="&quot;Attivo&quot;;&quot;Attivo&quot;;&quot;Disattivo&quot;"/>
    <numFmt numFmtId="175" formatCode="[$€-2]\ #.##000_);[Red]\([$€-2]\ #.##000\)"/>
    <numFmt numFmtId="176" formatCode="_-* #,##0_-;\-* #,##0_-;_-* &quot;-&quot;??_-;_-@_-"/>
    <numFmt numFmtId="177" formatCode="_-* #,##0.000_-;\-* #,##0.000_-;_-* &quot;-&quot;??_-;_-@_-"/>
    <numFmt numFmtId="178" formatCode="_-* #,##0.0_-;\-* #,##0.0_-;_-* &quot;-&quot;??_-;_-@_-"/>
    <numFmt numFmtId="179" formatCode="&quot;Attivo&quot;;&quot;Attivo&quot;;&quot;Inattivo&quot;"/>
  </numFmts>
  <fonts count="45">
    <font>
      <sz val="10"/>
      <name val="Arial"/>
      <family val="0"/>
    </font>
    <font>
      <b/>
      <sz val="10"/>
      <name val="Arial"/>
      <family val="2"/>
    </font>
    <font>
      <b/>
      <i/>
      <sz val="10"/>
      <name val="Arial"/>
      <family val="2"/>
    </font>
    <font>
      <sz val="8"/>
      <name val="Arial"/>
      <family val="2"/>
    </font>
    <font>
      <u val="single"/>
      <sz val="10"/>
      <color indexed="12"/>
      <name val="Arial"/>
      <family val="2"/>
    </font>
    <font>
      <u val="single"/>
      <sz val="10"/>
      <color indexed="36"/>
      <name val="Arial"/>
      <family val="2"/>
    </font>
    <font>
      <b/>
      <sz val="14"/>
      <name val="Arial"/>
      <family val="2"/>
    </font>
    <font>
      <i/>
      <sz val="10"/>
      <name val="Arial"/>
      <family val="2"/>
    </font>
    <font>
      <sz val="9"/>
      <name val="Arial"/>
      <family val="2"/>
    </font>
    <font>
      <b/>
      <sz val="16"/>
      <name val="Arial"/>
      <family val="2"/>
    </font>
    <font>
      <sz val="1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rgb="FFCCFFCC"/>
        <bgColor indexed="64"/>
      </patternFill>
    </fill>
    <fill>
      <patternFill patternType="solid">
        <fgColor indexed="4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0" fontId="35" fillId="20"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4">
    <xf numFmtId="0" fontId="0" fillId="0" borderId="0" xfId="0" applyAlignment="1">
      <alignment/>
    </xf>
    <xf numFmtId="0" fontId="0" fillId="0" borderId="0" xfId="0" applyFont="1" applyBorder="1" applyAlignment="1">
      <alignment vertical="top" wrapText="1"/>
    </xf>
    <xf numFmtId="0" fontId="0" fillId="0" borderId="0" xfId="0" applyAlignment="1">
      <alignment horizontal="justify" vertical="justify"/>
    </xf>
    <xf numFmtId="0" fontId="0" fillId="0" borderId="10" xfId="0" applyFont="1" applyBorder="1" applyAlignment="1">
      <alignment vertical="center" wrapText="1"/>
    </xf>
    <xf numFmtId="0" fontId="0" fillId="0" borderId="0" xfId="0" applyAlignment="1">
      <alignment vertical="center"/>
    </xf>
    <xf numFmtId="0" fontId="1" fillId="0" borderId="10" xfId="0" applyFont="1" applyBorder="1" applyAlignment="1">
      <alignment vertical="center" wrapText="1"/>
    </xf>
    <xf numFmtId="49" fontId="0" fillId="0" borderId="10" xfId="0" applyNumberFormat="1" applyFont="1" applyBorder="1" applyAlignment="1">
      <alignment horizontal="justify" vertical="center" wrapText="1"/>
    </xf>
    <xf numFmtId="0" fontId="2" fillId="0" borderId="0" xfId="0" applyFont="1" applyBorder="1" applyAlignment="1">
      <alignment horizontal="right" vertical="top" wrapText="1"/>
    </xf>
    <xf numFmtId="4" fontId="0" fillId="0" borderId="10" xfId="0" applyNumberFormat="1" applyFont="1" applyFill="1" applyBorder="1" applyAlignment="1">
      <alignment vertical="center" wrapText="1"/>
    </xf>
    <xf numFmtId="0" fontId="6" fillId="0" borderId="0" xfId="0" applyFont="1" applyAlignment="1">
      <alignment horizontal="center" vertical="center"/>
    </xf>
    <xf numFmtId="0" fontId="1" fillId="0" borderId="10" xfId="0" applyFont="1" applyBorder="1" applyAlignment="1">
      <alignment horizontal="center" vertical="center" wrapText="1"/>
    </xf>
    <xf numFmtId="0" fontId="0" fillId="0" borderId="0" xfId="0" applyFont="1" applyAlignment="1">
      <alignment horizontal="left" vertical="center" wrapText="1"/>
    </xf>
    <xf numFmtId="0" fontId="0" fillId="0" borderId="0" xfId="0" applyAlignment="1">
      <alignment horizontal="left" vertical="center"/>
    </xf>
    <xf numFmtId="0" fontId="0" fillId="0" borderId="10" xfId="0" applyFont="1" applyFill="1" applyBorder="1" applyAlignment="1">
      <alignment horizontal="left" vertical="center" wrapText="1"/>
    </xf>
    <xf numFmtId="4" fontId="0" fillId="0" borderId="10" xfId="0" applyNumberFormat="1" applyBorder="1" applyAlignment="1">
      <alignment/>
    </xf>
    <xf numFmtId="49" fontId="0" fillId="0" borderId="10" xfId="0" applyNumberFormat="1" applyFont="1" applyBorder="1" applyAlignment="1">
      <alignment vertical="center" wrapText="1"/>
    </xf>
    <xf numFmtId="0" fontId="0"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7" fillId="0" borderId="10" xfId="0" applyFont="1" applyBorder="1" applyAlignment="1">
      <alignment vertical="center" wrapText="1"/>
    </xf>
    <xf numFmtId="49" fontId="7" fillId="0" borderId="10" xfId="0" applyNumberFormat="1" applyFont="1" applyBorder="1" applyAlignment="1">
      <alignment horizontal="justify" vertical="center" wrapText="1"/>
    </xf>
    <xf numFmtId="3" fontId="0"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4" fontId="0" fillId="0" borderId="10" xfId="0" applyNumberFormat="1" applyFont="1" applyFill="1" applyBorder="1" applyAlignment="1" applyProtection="1">
      <alignment vertical="center" wrapText="1"/>
      <protection locked="0"/>
    </xf>
    <xf numFmtId="3" fontId="0" fillId="0" borderId="10" xfId="0" applyNumberFormat="1" applyFont="1" applyFill="1" applyBorder="1" applyAlignment="1" applyProtection="1">
      <alignment vertical="center" wrapText="1"/>
      <protection locked="0"/>
    </xf>
    <xf numFmtId="0" fontId="8"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10" xfId="0" applyFont="1" applyBorder="1" applyAlignment="1" applyProtection="1">
      <alignment horizontal="left" vertical="center" wrapText="1"/>
      <protection locked="0"/>
    </xf>
    <xf numFmtId="0" fontId="0" fillId="0" borderId="0" xfId="0" applyFill="1" applyAlignment="1">
      <alignment/>
    </xf>
    <xf numFmtId="0" fontId="0" fillId="0" borderId="10" xfId="0" applyFont="1" applyBorder="1" applyAlignment="1">
      <alignment horizontal="left" vertical="center" wrapText="1"/>
    </xf>
    <xf numFmtId="0" fontId="0" fillId="0" borderId="10" xfId="0" applyBorder="1" applyAlignment="1">
      <alignment/>
    </xf>
    <xf numFmtId="0" fontId="0" fillId="0" borderId="0" xfId="0" applyBorder="1" applyAlignment="1">
      <alignment/>
    </xf>
    <xf numFmtId="4" fontId="0" fillId="0" borderId="10" xfId="0" applyNumberFormat="1" applyFont="1" applyFill="1" applyBorder="1" applyAlignment="1">
      <alignment horizontal="right" vertical="center" wrapText="1"/>
    </xf>
    <xf numFmtId="0" fontId="0" fillId="0" borderId="11" xfId="0" applyFont="1" applyFill="1" applyBorder="1" applyAlignment="1">
      <alignment horizontal="right" vertical="center" wrapText="1"/>
    </xf>
    <xf numFmtId="0" fontId="0" fillId="0" borderId="10" xfId="0" applyFont="1" applyFill="1" applyBorder="1" applyAlignment="1">
      <alignment horizontal="right" vertical="center" wrapText="1"/>
    </xf>
    <xf numFmtId="49" fontId="7" fillId="0" borderId="10" xfId="0" applyNumberFormat="1" applyFont="1" applyFill="1" applyBorder="1" applyAlignment="1">
      <alignment horizontal="justify" vertical="center" wrapText="1"/>
    </xf>
    <xf numFmtId="4" fontId="0" fillId="33" borderId="10" xfId="0" applyNumberFormat="1" applyFont="1" applyFill="1" applyBorder="1" applyAlignment="1">
      <alignment horizontal="right" vertical="center" wrapText="1"/>
    </xf>
    <xf numFmtId="0" fontId="1" fillId="33" borderId="10" xfId="0" applyFont="1" applyFill="1" applyBorder="1" applyAlignment="1">
      <alignment horizontal="left" vertical="center" wrapText="1"/>
    </xf>
    <xf numFmtId="4" fontId="0" fillId="33" borderId="10" xfId="0" applyNumberFormat="1" applyFont="1" applyFill="1" applyBorder="1" applyAlignment="1">
      <alignment vertical="center" wrapText="1"/>
    </xf>
    <xf numFmtId="0" fontId="1" fillId="33" borderId="10" xfId="0" applyFont="1" applyFill="1" applyBorder="1" applyAlignment="1">
      <alignment vertical="center" wrapText="1"/>
    </xf>
    <xf numFmtId="4" fontId="1" fillId="33" borderId="10" xfId="0" applyNumberFormat="1" applyFont="1" applyFill="1" applyBorder="1" applyAlignment="1">
      <alignment vertical="center" wrapText="1"/>
    </xf>
    <xf numFmtId="0" fontId="1" fillId="33" borderId="10" xfId="0" applyFont="1" applyFill="1" applyBorder="1" applyAlignment="1">
      <alignment horizontal="right" vertical="center" wrapText="1"/>
    </xf>
    <xf numFmtId="49" fontId="0" fillId="0" borderId="10" xfId="0" applyNumberFormat="1" applyFont="1" applyFill="1" applyBorder="1" applyAlignment="1">
      <alignment horizontal="justify" vertical="center" wrapText="1"/>
    </xf>
    <xf numFmtId="0" fontId="6" fillId="0" borderId="0" xfId="0" applyFont="1" applyAlignment="1" applyProtection="1">
      <alignment horizontal="center"/>
      <protection locked="0"/>
    </xf>
    <xf numFmtId="4" fontId="1" fillId="0" borderId="10" xfId="0" applyNumberFormat="1" applyFont="1" applyFill="1" applyBorder="1" applyAlignment="1">
      <alignment horizontal="right" vertical="center" wrapText="1"/>
    </xf>
    <xf numFmtId="4" fontId="0" fillId="0" borderId="0" xfId="0" applyNumberFormat="1" applyFont="1" applyFill="1" applyBorder="1" applyAlignment="1">
      <alignment horizontal="right" vertical="center" wrapText="1"/>
    </xf>
    <xf numFmtId="4" fontId="1" fillId="33" borderId="10" xfId="0" applyNumberFormat="1" applyFont="1" applyFill="1" applyBorder="1" applyAlignment="1">
      <alignment horizontal="right" vertical="center" wrapText="1"/>
    </xf>
    <xf numFmtId="4" fontId="1" fillId="0" borderId="10" xfId="0" applyNumberFormat="1" applyFont="1" applyBorder="1" applyAlignment="1">
      <alignment vertical="center" wrapText="1"/>
    </xf>
    <xf numFmtId="0" fontId="0" fillId="0" borderId="0" xfId="0" applyFont="1" applyFill="1" applyBorder="1" applyAlignment="1">
      <alignment vertical="center" wrapText="1"/>
    </xf>
    <xf numFmtId="4" fontId="0" fillId="0" borderId="0" xfId="0" applyNumberFormat="1" applyFont="1" applyFill="1" applyBorder="1" applyAlignment="1" applyProtection="1">
      <alignment vertical="center" wrapText="1"/>
      <protection locked="0"/>
    </xf>
    <xf numFmtId="4" fontId="0" fillId="0" borderId="10" xfId="0" applyNumberFormat="1" applyFont="1" applyFill="1" applyBorder="1" applyAlignment="1" applyProtection="1">
      <alignment horizontal="right" vertical="center" wrapText="1"/>
      <protection locked="0"/>
    </xf>
    <xf numFmtId="10" fontId="0" fillId="0" borderId="10" xfId="0" applyNumberFormat="1" applyFont="1" applyFill="1" applyBorder="1" applyAlignment="1" applyProtection="1">
      <alignment horizontal="right" vertical="center" wrapText="1"/>
      <protection locked="0"/>
    </xf>
    <xf numFmtId="0" fontId="10" fillId="34" borderId="0" xfId="0" applyFont="1" applyFill="1" applyBorder="1" applyAlignment="1">
      <alignment/>
    </xf>
    <xf numFmtId="0" fontId="6" fillId="0" borderId="0" xfId="0" applyFont="1" applyAlignment="1" applyProtection="1">
      <alignment/>
      <protection locked="0"/>
    </xf>
    <xf numFmtId="0" fontId="0" fillId="0" borderId="12" xfId="0" applyFont="1" applyFill="1" applyBorder="1" applyAlignment="1">
      <alignment horizontal="left" vertical="center" wrapText="1"/>
    </xf>
    <xf numFmtId="4" fontId="0" fillId="33" borderId="10" xfId="0" applyNumberFormat="1" applyFont="1" applyFill="1" applyBorder="1" applyAlignment="1">
      <alignment horizontal="right" vertical="center" wrapText="1"/>
    </xf>
    <xf numFmtId="49" fontId="0" fillId="0" borderId="10" xfId="0" applyNumberFormat="1" applyFont="1" applyFill="1" applyBorder="1" applyAlignment="1">
      <alignment vertical="center" wrapText="1"/>
    </xf>
    <xf numFmtId="49" fontId="1" fillId="0" borderId="10" xfId="0" applyNumberFormat="1" applyFont="1" applyFill="1" applyBorder="1" applyAlignment="1">
      <alignment vertical="center" wrapText="1"/>
    </xf>
    <xf numFmtId="49" fontId="1" fillId="33" borderId="10" xfId="0" applyNumberFormat="1" applyFont="1" applyFill="1" applyBorder="1" applyAlignment="1">
      <alignment vertical="center" wrapText="1"/>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4" fontId="0" fillId="35" borderId="10" xfId="0" applyNumberFormat="1" applyFont="1" applyFill="1" applyBorder="1" applyAlignment="1" applyProtection="1">
      <alignment vertical="center" wrapText="1"/>
      <protection locked="0"/>
    </xf>
    <xf numFmtId="0" fontId="1" fillId="35" borderId="10" xfId="0" applyFont="1" applyFill="1" applyBorder="1" applyAlignment="1">
      <alignment horizontal="center" vertical="center" wrapText="1"/>
    </xf>
    <xf numFmtId="4" fontId="0" fillId="35" borderId="10" xfId="0" applyNumberFormat="1"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49" fontId="1" fillId="34" borderId="0" xfId="0" applyNumberFormat="1" applyFont="1" applyFill="1" applyBorder="1" applyAlignment="1">
      <alignment vertical="center" wrapText="1"/>
    </xf>
    <xf numFmtId="49" fontId="1" fillId="34" borderId="10" xfId="0" applyNumberFormat="1" applyFont="1" applyFill="1" applyBorder="1" applyAlignment="1">
      <alignment vertical="center" wrapText="1"/>
    </xf>
    <xf numFmtId="4" fontId="1" fillId="0" borderId="0" xfId="0" applyNumberFormat="1" applyFont="1" applyFill="1" applyBorder="1" applyAlignment="1">
      <alignment vertical="center" wrapText="1"/>
    </xf>
    <xf numFmtId="0" fontId="0" fillId="0" borderId="0" xfId="0" applyBorder="1" applyAlignment="1">
      <alignment/>
    </xf>
    <xf numFmtId="0" fontId="1" fillId="33" borderId="12" xfId="0" applyFont="1" applyFill="1" applyBorder="1" applyAlignment="1">
      <alignment vertical="center"/>
    </xf>
    <xf numFmtId="0" fontId="0" fillId="0" borderId="0" xfId="0" applyFont="1" applyFill="1" applyBorder="1" applyAlignment="1">
      <alignment vertical="center"/>
    </xf>
    <xf numFmtId="0" fontId="1" fillId="0" borderId="0" xfId="0" applyNumberFormat="1" applyFont="1" applyFill="1" applyBorder="1" applyAlignment="1">
      <alignment vertical="center"/>
    </xf>
    <xf numFmtId="0" fontId="1" fillId="34" borderId="0" xfId="0" applyFont="1" applyFill="1" applyBorder="1" applyAlignment="1">
      <alignment vertical="center" wrapText="1"/>
    </xf>
    <xf numFmtId="0" fontId="0" fillId="34" borderId="0" xfId="0" applyFont="1" applyFill="1" applyBorder="1" applyAlignment="1">
      <alignment vertical="justify" wrapText="1"/>
    </xf>
    <xf numFmtId="0" fontId="7" fillId="0" borderId="10" xfId="0" applyFont="1" applyFill="1" applyBorder="1" applyAlignment="1">
      <alignment horizontal="justify" vertical="center" wrapText="1"/>
    </xf>
    <xf numFmtId="4" fontId="1" fillId="33" borderId="10" xfId="0" applyNumberFormat="1" applyFont="1" applyFill="1" applyBorder="1" applyAlignment="1">
      <alignment/>
    </xf>
    <xf numFmtId="49" fontId="1" fillId="0" borderId="0" xfId="0" applyNumberFormat="1" applyFont="1" applyFill="1" applyBorder="1" applyAlignment="1">
      <alignment vertical="center" wrapText="1"/>
    </xf>
    <xf numFmtId="4" fontId="1" fillId="0" borderId="0" xfId="0" applyNumberFormat="1" applyFont="1" applyFill="1" applyBorder="1" applyAlignment="1">
      <alignment/>
    </xf>
    <xf numFmtId="0" fontId="1" fillId="33" borderId="12" xfId="0" applyFont="1" applyFill="1" applyBorder="1" applyAlignment="1">
      <alignment/>
    </xf>
    <xf numFmtId="0" fontId="0" fillId="33" borderId="13" xfId="0" applyFont="1" applyFill="1" applyBorder="1" applyAlignment="1">
      <alignment/>
    </xf>
    <xf numFmtId="0" fontId="0" fillId="33" borderId="14" xfId="0" applyFont="1" applyFill="1" applyBorder="1" applyAlignment="1">
      <alignment/>
    </xf>
    <xf numFmtId="0" fontId="2" fillId="33" borderId="10" xfId="0" applyFont="1" applyFill="1" applyBorder="1" applyAlignment="1">
      <alignment horizontal="left" vertical="center" wrapText="1"/>
    </xf>
    <xf numFmtId="0" fontId="1" fillId="34" borderId="10" xfId="0" applyFont="1" applyFill="1" applyBorder="1" applyAlignment="1">
      <alignment horizontal="left" vertical="center" wrapText="1"/>
    </xf>
    <xf numFmtId="4" fontId="0" fillId="34" borderId="10" xfId="0" applyNumberFormat="1" applyFont="1" applyFill="1" applyBorder="1" applyAlignment="1">
      <alignment horizontal="right" vertical="center" wrapText="1"/>
    </xf>
    <xf numFmtId="49" fontId="1" fillId="33" borderId="10" xfId="0" applyNumberFormat="1" applyFont="1" applyFill="1" applyBorder="1" applyAlignment="1">
      <alignment horizontal="justify" vertical="center" wrapText="1"/>
    </xf>
    <xf numFmtId="0" fontId="1" fillId="35" borderId="0" xfId="0" applyFont="1" applyFill="1" applyBorder="1" applyAlignment="1">
      <alignment/>
    </xf>
    <xf numFmtId="0" fontId="0" fillId="0" borderId="0" xfId="0" applyFont="1" applyFill="1" applyBorder="1" applyAlignment="1">
      <alignment/>
    </xf>
    <xf numFmtId="4" fontId="0" fillId="34" borderId="10" xfId="0" applyNumberFormat="1" applyFill="1" applyBorder="1" applyAlignment="1">
      <alignment/>
    </xf>
    <xf numFmtId="49" fontId="1" fillId="33" borderId="10" xfId="0" applyNumberFormat="1" applyFont="1" applyFill="1" applyBorder="1" applyAlignment="1">
      <alignment horizontal="center" vertical="center" wrapText="1"/>
    </xf>
    <xf numFmtId="43" fontId="0" fillId="35" borderId="10" xfId="45" applyFont="1" applyFill="1" applyBorder="1" applyAlignment="1" applyProtection="1">
      <alignment horizontal="left" vertical="center" wrapText="1"/>
      <protection locked="0"/>
    </xf>
    <xf numFmtId="43" fontId="0" fillId="0" borderId="0" xfId="0" applyNumberFormat="1" applyAlignment="1">
      <alignment/>
    </xf>
    <xf numFmtId="176" fontId="0" fillId="35" borderId="10" xfId="45" applyNumberFormat="1" applyFont="1" applyFill="1" applyBorder="1" applyAlignment="1">
      <alignment horizontal="center" vertical="center" wrapText="1"/>
    </xf>
    <xf numFmtId="43" fontId="0" fillId="35" borderId="10" xfId="45" applyFont="1" applyFill="1" applyBorder="1" applyAlignment="1" applyProtection="1">
      <alignment horizontal="left" vertical="center" wrapText="1"/>
      <protection locked="0"/>
    </xf>
    <xf numFmtId="43" fontId="0" fillId="35" borderId="10" xfId="45" applyFont="1" applyFill="1" applyBorder="1" applyAlignment="1" applyProtection="1">
      <alignment horizontal="left" vertical="center" wrapText="1"/>
      <protection locked="0"/>
    </xf>
    <xf numFmtId="4" fontId="0" fillId="0" borderId="0" xfId="0" applyNumberFormat="1" applyAlignment="1">
      <alignment/>
    </xf>
    <xf numFmtId="171" fontId="0" fillId="0" borderId="0" xfId="0" applyNumberFormat="1" applyFont="1" applyAlignment="1">
      <alignment horizontal="left" vertical="center" wrapText="1"/>
    </xf>
    <xf numFmtId="0" fontId="9" fillId="36" borderId="10" xfId="0" applyFont="1" applyFill="1" applyBorder="1" applyAlignment="1">
      <alignment horizontal="center"/>
    </xf>
    <xf numFmtId="0" fontId="6" fillId="35" borderId="0" xfId="0" applyFont="1" applyFill="1" applyAlignment="1" applyProtection="1">
      <alignment horizontal="center"/>
      <protection locked="0"/>
    </xf>
    <xf numFmtId="0" fontId="10" fillId="36" borderId="10" xfId="0" applyFont="1" applyFill="1" applyBorder="1" applyAlignment="1">
      <alignment horizontal="center"/>
    </xf>
    <xf numFmtId="0" fontId="1" fillId="33" borderId="12" xfId="0" applyFont="1" applyFill="1" applyBorder="1" applyAlignment="1">
      <alignment horizontal="left" vertical="center" wrapText="1"/>
    </xf>
    <xf numFmtId="0" fontId="1" fillId="33" borderId="13" xfId="0" applyFont="1" applyFill="1" applyBorder="1" applyAlignment="1">
      <alignment horizontal="left" vertical="center" wrapText="1"/>
    </xf>
    <xf numFmtId="0" fontId="1" fillId="33" borderId="14"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0" xfId="0" applyFont="1" applyFill="1" applyBorder="1" applyAlignment="1">
      <alignment horizontal="left" vertical="center" wrapText="1"/>
    </xf>
    <xf numFmtId="0" fontId="8" fillId="0" borderId="0" xfId="0" applyFont="1" applyFill="1" applyBorder="1" applyAlignment="1">
      <alignment vertical="center"/>
    </xf>
    <xf numFmtId="0" fontId="0" fillId="0" borderId="0" xfId="0" applyFill="1" applyBorder="1" applyAlignment="1">
      <alignment/>
    </xf>
    <xf numFmtId="0" fontId="0" fillId="0" borderId="0" xfId="0" applyFont="1" applyBorder="1" applyAlignment="1">
      <alignment horizontal="justify" vertical="justify"/>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34" borderId="12" xfId="0" applyFont="1" applyFill="1" applyBorder="1" applyAlignment="1">
      <alignment horizontal="left" vertical="center" wrapText="1"/>
    </xf>
    <xf numFmtId="0" fontId="1" fillId="34" borderId="13" xfId="0" applyFont="1" applyFill="1" applyBorder="1" applyAlignment="1">
      <alignment horizontal="left" vertical="center" wrapText="1"/>
    </xf>
    <xf numFmtId="0" fontId="1" fillId="34" borderId="14" xfId="0" applyFont="1" applyFill="1" applyBorder="1" applyAlignment="1">
      <alignment horizontal="left" vertical="center" wrapText="1"/>
    </xf>
    <xf numFmtId="0" fontId="1" fillId="33" borderId="10" xfId="0" applyNumberFormat="1" applyFont="1" applyFill="1" applyBorder="1" applyAlignment="1">
      <alignment horizontal="left" vertical="center"/>
    </xf>
    <xf numFmtId="0" fontId="0" fillId="34" borderId="12" xfId="0" applyFont="1" applyFill="1" applyBorder="1" applyAlignment="1">
      <alignment horizontal="justify" vertical="justify" wrapText="1"/>
    </xf>
    <xf numFmtId="0" fontId="0" fillId="34" borderId="13" xfId="0" applyFont="1" applyFill="1" applyBorder="1" applyAlignment="1">
      <alignment horizontal="justify" vertical="justify" wrapText="1"/>
    </xf>
    <xf numFmtId="0" fontId="0" fillId="34" borderId="14" xfId="0" applyFont="1" applyFill="1" applyBorder="1" applyAlignment="1">
      <alignment horizontal="justify" vertical="justify" wrapText="1"/>
    </xf>
    <xf numFmtId="0" fontId="1" fillId="33" borderId="10" xfId="0" applyFont="1" applyFill="1" applyBorder="1" applyAlignment="1">
      <alignment horizontal="left" vertical="center" wrapText="1"/>
    </xf>
    <xf numFmtId="43" fontId="0" fillId="35" borderId="10" xfId="45" applyFont="1" applyFill="1" applyBorder="1" applyAlignment="1" applyProtection="1">
      <alignment horizontal="left" vertical="center" wrapText="1"/>
      <protection locked="0"/>
    </xf>
    <xf numFmtId="0" fontId="0" fillId="0" borderId="12" xfId="0" applyNumberFormat="1" applyBorder="1" applyAlignment="1">
      <alignment horizontal="justify" vertical="center" wrapText="1"/>
    </xf>
    <xf numFmtId="0" fontId="0" fillId="0" borderId="13" xfId="0" applyNumberFormat="1" applyBorder="1" applyAlignment="1">
      <alignment horizontal="justify" vertical="center" wrapText="1"/>
    </xf>
    <xf numFmtId="0" fontId="0" fillId="0" borderId="14" xfId="0" applyNumberFormat="1" applyBorder="1" applyAlignment="1">
      <alignment horizontal="justify" vertical="center" wrapText="1"/>
    </xf>
    <xf numFmtId="4" fontId="0" fillId="33" borderId="10" xfId="0" applyNumberFormat="1" applyFont="1" applyFill="1" applyBorder="1" applyAlignment="1">
      <alignment horizontal="righ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80" zoomScaleNormal="80" zoomScalePageLayoutView="0" workbookViewId="0" topLeftCell="A1">
      <selection activeCell="A20" sqref="A1:E20"/>
    </sheetView>
  </sheetViews>
  <sheetFormatPr defaultColWidth="9.140625" defaultRowHeight="12.75"/>
  <cols>
    <col min="1" max="1" width="41.7109375" style="0" customWidth="1"/>
    <col min="2" max="5" width="19.7109375" style="0" customWidth="1"/>
  </cols>
  <sheetData>
    <row r="1" spans="1:8" ht="20.25">
      <c r="A1" s="97" t="s">
        <v>186</v>
      </c>
      <c r="B1" s="97"/>
      <c r="C1" s="97"/>
      <c r="D1" s="97"/>
      <c r="E1" s="97"/>
      <c r="F1" s="52"/>
      <c r="G1" s="52"/>
      <c r="H1" s="52"/>
    </row>
    <row r="3" spans="1:8" ht="18" customHeight="1">
      <c r="A3" s="98" t="s">
        <v>201</v>
      </c>
      <c r="B3" s="98"/>
      <c r="C3" s="98"/>
      <c r="D3" s="98"/>
      <c r="E3" s="98"/>
      <c r="F3" s="53"/>
      <c r="G3" s="53"/>
      <c r="H3" s="53"/>
    </row>
    <row r="4" ht="12" customHeight="1"/>
    <row r="5" spans="1:5" ht="25.5">
      <c r="A5" s="59" t="s">
        <v>52</v>
      </c>
      <c r="B5" s="59" t="s">
        <v>203</v>
      </c>
      <c r="C5" s="59" t="s">
        <v>187</v>
      </c>
      <c r="D5" s="59" t="s">
        <v>202</v>
      </c>
      <c r="E5" s="59" t="s">
        <v>189</v>
      </c>
    </row>
    <row r="6" spans="1:5" s="4" customFormat="1" ht="25.5" customHeight="1">
      <c r="A6" s="21" t="s">
        <v>10</v>
      </c>
      <c r="B6" s="22">
        <f>'3.2_Budget Complessivo'!B19</f>
        <v>1427430</v>
      </c>
      <c r="C6" s="22">
        <f>'3.2_Budget Complessivo'!C19</f>
        <v>1139404</v>
      </c>
      <c r="D6" s="22">
        <f>'3.2_Budget Complessivo'!D19</f>
        <v>1542021</v>
      </c>
      <c r="E6" s="22">
        <f>'3.2_Budget Complessivo'!E19</f>
        <v>2952685.3</v>
      </c>
    </row>
    <row r="7" spans="1:5" ht="25.5" customHeight="1">
      <c r="A7" s="21" t="s">
        <v>53</v>
      </c>
      <c r="B7" s="22">
        <f>'3.2_Budget Complessivo'!B32</f>
        <v>516378</v>
      </c>
      <c r="C7" s="22">
        <f>'3.2_Budget Complessivo'!C32</f>
        <v>230102</v>
      </c>
      <c r="D7" s="22">
        <f>'3.2_Budget Complessivo'!D32</f>
        <v>768995</v>
      </c>
      <c r="E7" s="22">
        <f>'3.2_Budget Complessivo'!E32</f>
        <v>2093069.56</v>
      </c>
    </row>
    <row r="8" spans="1:5" ht="25.5" customHeight="1">
      <c r="A8" s="82" t="s">
        <v>0</v>
      </c>
      <c r="B8" s="38">
        <f>'3.2_Budget Complessivo'!B33</f>
        <v>911052</v>
      </c>
      <c r="C8" s="38">
        <f>'3.2_Budget Complessivo'!C33</f>
        <v>909302</v>
      </c>
      <c r="D8" s="38">
        <f>'3.2_Budget Complessivo'!D33</f>
        <v>773026</v>
      </c>
      <c r="E8" s="38">
        <f>'3.2_Budget Complessivo'!E33</f>
        <v>859615.7399999998</v>
      </c>
    </row>
    <row r="9" spans="1:5" ht="25.5" customHeight="1">
      <c r="A9" s="3" t="s">
        <v>39</v>
      </c>
      <c r="B9" s="22">
        <f>'3.2_Budget Complessivo'!B36</f>
        <v>730653</v>
      </c>
      <c r="C9" s="22">
        <f>'3.2_Budget Complessivo'!C36</f>
        <v>740414</v>
      </c>
      <c r="D9" s="22">
        <f>'3.2_Budget Complessivo'!D36</f>
        <v>729634</v>
      </c>
      <c r="E9" s="22">
        <f>'3.2_Budget Complessivo'!E36</f>
        <v>735000</v>
      </c>
    </row>
    <row r="10" spans="1:5" s="4" customFormat="1" ht="25.5" customHeight="1">
      <c r="A10" s="3" t="s">
        <v>15</v>
      </c>
      <c r="B10" s="22">
        <f>'3.2_Budget Complessivo'!B37</f>
        <v>146842</v>
      </c>
      <c r="C10" s="22">
        <f>'3.2_Budget Complessivo'!C37</f>
        <v>72259</v>
      </c>
      <c r="D10" s="22">
        <f>'3.2_Budget Complessivo'!D37</f>
        <v>39158</v>
      </c>
      <c r="E10" s="22">
        <f>'3.2_Budget Complessivo'!E37</f>
        <v>114913.5</v>
      </c>
    </row>
    <row r="11" spans="1:5" ht="25.5" customHeight="1">
      <c r="A11" s="82" t="s">
        <v>16</v>
      </c>
      <c r="B11" s="38">
        <f>'3.2_Budget Complessivo'!B38</f>
        <v>33557</v>
      </c>
      <c r="C11" s="38">
        <f>'3.2_Budget Complessivo'!C38</f>
        <v>96629</v>
      </c>
      <c r="D11" s="38">
        <f>'3.2_Budget Complessivo'!D38</f>
        <v>4234</v>
      </c>
      <c r="E11" s="38">
        <f>'3.2_Budget Complessivo'!E38</f>
        <v>9702.239999999758</v>
      </c>
    </row>
    <row r="12" spans="1:5" ht="25.5" customHeight="1">
      <c r="A12" s="3" t="s">
        <v>135</v>
      </c>
      <c r="B12" s="22">
        <f>SUM('3.2_Budget Complessivo'!B39+'3.2_Budget Complessivo'!B40)</f>
        <v>2240</v>
      </c>
      <c r="C12" s="22">
        <f>SUM('3.2_Budget Complessivo'!C39+'3.2_Budget Complessivo'!C40)</f>
        <v>3160</v>
      </c>
      <c r="D12" s="22">
        <f>SUM('3.2_Budget Complessivo'!D39+'3.2_Budget Complessivo'!D40)</f>
        <v>1560</v>
      </c>
      <c r="E12" s="22">
        <f>SUM('3.2_Budget Complessivo'!E39+'3.2_Budget Complessivo'!E40)</f>
        <v>2000</v>
      </c>
    </row>
    <row r="13" spans="1:5" ht="25.5" customHeight="1">
      <c r="A13" s="15" t="s">
        <v>59</v>
      </c>
      <c r="B13" s="22">
        <f>'3.2_Budget Complessivo'!B41</f>
        <v>15472</v>
      </c>
      <c r="C13" s="22">
        <f>'3.2_Budget Complessivo'!C41</f>
        <v>67813</v>
      </c>
      <c r="D13" s="22">
        <f>'3.2_Budget Complessivo'!D41</f>
        <v>0</v>
      </c>
      <c r="E13" s="22">
        <f>'3.2_Budget Complessivo'!E41</f>
        <v>0</v>
      </c>
    </row>
    <row r="14" spans="1:5" ht="25.5" customHeight="1">
      <c r="A14" s="15" t="s">
        <v>60</v>
      </c>
      <c r="B14" s="22">
        <f>'3.2_Budget Complessivo'!B42</f>
        <v>0</v>
      </c>
      <c r="C14" s="22">
        <f>'3.2_Budget Complessivo'!C42</f>
        <v>0</v>
      </c>
      <c r="D14" s="22">
        <f>'3.2_Budget Complessivo'!D42</f>
        <v>0</v>
      </c>
      <c r="E14" s="22">
        <f>'3.2_Budget Complessivo'!E42</f>
        <v>0</v>
      </c>
    </row>
    <row r="15" spans="1:5" ht="25.5" customHeight="1">
      <c r="A15" s="82" t="s">
        <v>17</v>
      </c>
      <c r="B15" s="38">
        <f>'3.2_Budget Complessivo'!B43</f>
        <v>15845</v>
      </c>
      <c r="C15" s="38">
        <f>'3.2_Budget Complessivo'!C43</f>
        <v>25656</v>
      </c>
      <c r="D15" s="38">
        <f>'3.2_Budget Complessivo'!D43</f>
        <v>2674</v>
      </c>
      <c r="E15" s="38">
        <f>'3.2_Budget Complessivo'!E43</f>
        <v>7702.239999999758</v>
      </c>
    </row>
    <row r="16" spans="1:5" ht="25.5" customHeight="1">
      <c r="A16" s="29" t="s">
        <v>18</v>
      </c>
      <c r="B16" s="22">
        <f>'3.2_Budget Complessivo'!B44</f>
        <v>120</v>
      </c>
      <c r="C16" s="22">
        <f>'3.2_Budget Complessivo'!C44</f>
        <v>120</v>
      </c>
      <c r="D16" s="22">
        <f>'3.2_Budget Complessivo'!D44</f>
        <v>161</v>
      </c>
      <c r="E16" s="22">
        <f>'3.2_Budget Complessivo'!E44</f>
        <v>0</v>
      </c>
    </row>
    <row r="17" spans="1:5" ht="25.5" customHeight="1">
      <c r="A17" s="29" t="s">
        <v>33</v>
      </c>
      <c r="B17" s="22">
        <f>'3.2_Budget Complessivo'!B45</f>
        <v>0</v>
      </c>
      <c r="C17" s="22">
        <f>'3.2_Budget Complessivo'!C45</f>
        <v>0</v>
      </c>
      <c r="D17" s="22">
        <f>'3.2_Budget Complessivo'!D45</f>
        <v>0</v>
      </c>
      <c r="E17" s="22">
        <f>'3.2_Budget Complessivo'!E45</f>
        <v>0</v>
      </c>
    </row>
    <row r="18" spans="1:5" ht="25.5" customHeight="1">
      <c r="A18" s="82" t="s">
        <v>1</v>
      </c>
      <c r="B18" s="38">
        <f>'3.2_Budget Complessivo'!B47</f>
        <v>15965</v>
      </c>
      <c r="C18" s="38">
        <f>'3.2_Budget Complessivo'!C47</f>
        <v>25776</v>
      </c>
      <c r="D18" s="38">
        <f>'3.2_Budget Complessivo'!D47</f>
        <v>2835</v>
      </c>
      <c r="E18" s="38">
        <f>'3.2_Budget Complessivo'!E47</f>
        <v>7702.239999999758</v>
      </c>
    </row>
    <row r="19" spans="1:5" s="4" customFormat="1" ht="25.5" customHeight="1">
      <c r="A19" s="29" t="s">
        <v>58</v>
      </c>
      <c r="B19" s="22">
        <f>'3.2_Budget Complessivo'!B48</f>
        <v>2064</v>
      </c>
      <c r="C19" s="22">
        <f>'3.2_Budget Complessivo'!C48</f>
        <v>11320</v>
      </c>
      <c r="D19" s="22">
        <f>'3.2_Budget Complessivo'!D48</f>
        <v>0</v>
      </c>
      <c r="E19" s="22">
        <f>'3.2_Budget Complessivo'!E48</f>
        <v>6000</v>
      </c>
    </row>
    <row r="20" spans="1:5" ht="25.5" customHeight="1">
      <c r="A20" s="82" t="s">
        <v>66</v>
      </c>
      <c r="B20" s="38">
        <f>'3.2_Budget Complessivo'!B49</f>
        <v>13901</v>
      </c>
      <c r="C20" s="38">
        <f>'3.2_Budget Complessivo'!C49</f>
        <v>14456</v>
      </c>
      <c r="D20" s="38">
        <f>'3.2_Budget Complessivo'!D49</f>
        <v>2835</v>
      </c>
      <c r="E20" s="38">
        <f>'3.2_Budget Complessivo'!E49</f>
        <v>1702.2399999997579</v>
      </c>
    </row>
    <row r="21" spans="1:5" ht="12.75">
      <c r="A21" s="7"/>
      <c r="B21" s="1"/>
      <c r="C21" s="1"/>
      <c r="D21" s="1"/>
      <c r="E21" s="1"/>
    </row>
  </sheetData>
  <sheetProtection selectLockedCells="1"/>
  <mergeCells count="2">
    <mergeCell ref="A1:E1"/>
    <mergeCell ref="A3:E3"/>
  </mergeCells>
  <printOptions horizontalCentered="1"/>
  <pageMargins left="0.3937007874015748" right="0.3937007874015748" top="0.9448818897637796" bottom="0.7874015748031497" header="0.31496062992125984" footer="0.5118110236220472"/>
  <pageSetup fitToHeight="1" fitToWidth="1" horizontalDpi="600" verticalDpi="600" orientation="portrait" paperSize="9" scale="79" r:id="rId1"/>
  <headerFooter alignWithMargins="0">
    <oddFooter>&amp;LBUDGET DI SINTESI&amp;R&amp;P/&amp;N</oddFooter>
  </headerFooter>
</worksheet>
</file>

<file path=xl/worksheets/sheet2.xml><?xml version="1.0" encoding="utf-8"?>
<worksheet xmlns="http://schemas.openxmlformats.org/spreadsheetml/2006/main" xmlns:r="http://schemas.openxmlformats.org/officeDocument/2006/relationships">
  <dimension ref="A1:N184"/>
  <sheetViews>
    <sheetView tabSelected="1" view="pageBreakPreview" zoomScaleNormal="80" zoomScaleSheetLayoutView="100" zoomScalePageLayoutView="0" workbookViewId="0" topLeftCell="A40">
      <selection activeCell="D50" sqref="D50"/>
    </sheetView>
  </sheetViews>
  <sheetFormatPr defaultColWidth="9.140625" defaultRowHeight="12.75" outlineLevelRow="2"/>
  <cols>
    <col min="1" max="1" width="55.7109375" style="0" customWidth="1"/>
    <col min="2" max="5" width="19.7109375" style="0" customWidth="1"/>
    <col min="7" max="7" width="9.7109375" style="0" customWidth="1"/>
    <col min="8" max="8" width="10.57421875" style="0" customWidth="1"/>
    <col min="10" max="10" width="16.421875" style="0" customWidth="1"/>
  </cols>
  <sheetData>
    <row r="1" spans="1:8" ht="20.25">
      <c r="A1" s="97" t="s">
        <v>180</v>
      </c>
      <c r="B1" s="99"/>
      <c r="C1" s="99"/>
      <c r="D1" s="99"/>
      <c r="E1" s="99"/>
      <c r="F1" s="99"/>
      <c r="G1" s="99"/>
      <c r="H1" s="99"/>
    </row>
    <row r="3" spans="1:8" ht="18">
      <c r="A3" s="98" t="s">
        <v>201</v>
      </c>
      <c r="B3" s="98"/>
      <c r="C3" s="98"/>
      <c r="D3" s="98"/>
      <c r="E3" s="98"/>
      <c r="F3" s="98"/>
      <c r="G3" s="98"/>
      <c r="H3" s="98"/>
    </row>
    <row r="4" spans="1:8" ht="18">
      <c r="A4" s="43"/>
      <c r="B4" s="43"/>
      <c r="C4" s="43"/>
      <c r="D4" s="43"/>
      <c r="E4" s="43"/>
      <c r="F4" s="43"/>
      <c r="G4" s="43"/>
      <c r="H4" s="43"/>
    </row>
    <row r="5" ht="21" customHeight="1">
      <c r="A5" s="86" t="s">
        <v>171</v>
      </c>
    </row>
    <row r="6" spans="1:8" ht="44.25" customHeight="1">
      <c r="A6" s="37" t="s">
        <v>67</v>
      </c>
      <c r="B6" s="59" t="s">
        <v>203</v>
      </c>
      <c r="C6" s="59" t="s">
        <v>187</v>
      </c>
      <c r="D6" s="59" t="s">
        <v>202</v>
      </c>
      <c r="E6" s="59" t="s">
        <v>189</v>
      </c>
      <c r="F6" s="60" t="s">
        <v>190</v>
      </c>
      <c r="G6" s="60" t="s">
        <v>191</v>
      </c>
      <c r="H6" s="60" t="s">
        <v>181</v>
      </c>
    </row>
    <row r="7" spans="1:8" ht="25.5" customHeight="1">
      <c r="A7" s="108" t="s">
        <v>10</v>
      </c>
      <c r="B7" s="109"/>
      <c r="C7" s="109"/>
      <c r="D7" s="109"/>
      <c r="E7" s="109"/>
      <c r="F7" s="109"/>
      <c r="G7" s="109"/>
      <c r="H7" s="110"/>
    </row>
    <row r="8" spans="1:8" s="4" customFormat="1" ht="25.5" customHeight="1" outlineLevel="1">
      <c r="A8" s="3" t="s">
        <v>55</v>
      </c>
      <c r="B8" s="61">
        <v>1943852</v>
      </c>
      <c r="C8" s="61">
        <v>596073</v>
      </c>
      <c r="D8" s="61">
        <v>1080807</v>
      </c>
      <c r="E8" s="61">
        <v>2286147.05</v>
      </c>
      <c r="F8" s="32">
        <f>((D8-B8)/B8)*100</f>
        <v>-44.39869907791334</v>
      </c>
      <c r="G8" s="32">
        <f>((E8-B8)/B8)*100</f>
        <v>17.60911067303477</v>
      </c>
      <c r="H8" s="32">
        <f>((E8-D8)/D8)*100</f>
        <v>111.52222829792922</v>
      </c>
    </row>
    <row r="9" spans="1:8" s="4" customFormat="1" ht="25.5" customHeight="1" outlineLevel="1">
      <c r="A9" s="18" t="s">
        <v>20</v>
      </c>
      <c r="B9" s="61">
        <v>1919262</v>
      </c>
      <c r="C9" s="61">
        <v>596073</v>
      </c>
      <c r="D9" s="61">
        <v>984177</v>
      </c>
      <c r="E9" s="61">
        <v>2184147.05</v>
      </c>
      <c r="F9" s="32">
        <f aca="true" t="shared" si="0" ref="F9:F19">((D9-B9)/B9)*100</f>
        <v>-48.72107091163166</v>
      </c>
      <c r="G9" s="32">
        <f aca="true" t="shared" si="1" ref="G9:G18">((E9-B9)/B9)*100</f>
        <v>13.80140126777896</v>
      </c>
      <c r="H9" s="32">
        <f aca="true" t="shared" si="2" ref="H9:H19">((E9-D9)/D9)*100</f>
        <v>121.9262439581498</v>
      </c>
    </row>
    <row r="10" spans="1:8" s="4" customFormat="1" ht="25.5" customHeight="1" outlineLevel="1">
      <c r="A10" s="3" t="s">
        <v>193</v>
      </c>
      <c r="B10" s="61"/>
      <c r="C10" s="61"/>
      <c r="D10" s="61"/>
      <c r="E10" s="61"/>
      <c r="F10" s="32" t="e">
        <f t="shared" si="0"/>
        <v>#DIV/0!</v>
      </c>
      <c r="G10" s="32" t="e">
        <f t="shared" si="1"/>
        <v>#DIV/0!</v>
      </c>
      <c r="H10" s="32" t="e">
        <f t="shared" si="2"/>
        <v>#DIV/0!</v>
      </c>
    </row>
    <row r="11" spans="1:8" s="4" customFormat="1" ht="25.5" customHeight="1" outlineLevel="1">
      <c r="A11" s="3" t="s">
        <v>56</v>
      </c>
      <c r="B11" s="61">
        <v>-1128320</v>
      </c>
      <c r="C11" s="61">
        <v>12254</v>
      </c>
      <c r="D11" s="61">
        <v>-155013</v>
      </c>
      <c r="E11" s="61"/>
      <c r="F11" s="32">
        <f t="shared" si="0"/>
        <v>-86.2616101815088</v>
      </c>
      <c r="G11" s="32">
        <f t="shared" si="1"/>
        <v>-100</v>
      </c>
      <c r="H11" s="32">
        <f t="shared" si="2"/>
        <v>-100</v>
      </c>
    </row>
    <row r="12" spans="1:8" s="4" customFormat="1" ht="25.5" customHeight="1" outlineLevel="1">
      <c r="A12" s="3" t="s">
        <v>57</v>
      </c>
      <c r="B12" s="61"/>
      <c r="C12" s="61"/>
      <c r="D12" s="61"/>
      <c r="E12" s="61"/>
      <c r="F12" s="32" t="e">
        <f t="shared" si="0"/>
        <v>#DIV/0!</v>
      </c>
      <c r="G12" s="32" t="e">
        <f t="shared" si="1"/>
        <v>#DIV/0!</v>
      </c>
      <c r="H12" s="32" t="e">
        <f t="shared" si="2"/>
        <v>#DIV/0!</v>
      </c>
    </row>
    <row r="13" spans="1:8" s="4" customFormat="1" ht="25.5" customHeight="1" outlineLevel="1">
      <c r="A13" s="3" t="s">
        <v>21</v>
      </c>
      <c r="B13" s="61">
        <v>111898</v>
      </c>
      <c r="C13" s="61">
        <v>231077</v>
      </c>
      <c r="D13" s="61">
        <v>456227</v>
      </c>
      <c r="E13" s="61">
        <v>506538.25</v>
      </c>
      <c r="F13" s="32">
        <f t="shared" si="0"/>
        <v>307.71684927344546</v>
      </c>
      <c r="G13" s="32">
        <f t="shared" si="1"/>
        <v>352.6785554701603</v>
      </c>
      <c r="H13" s="32">
        <f t="shared" si="2"/>
        <v>11.02767920355437</v>
      </c>
    </row>
    <row r="14" spans="1:8" s="4" customFormat="1" ht="25.5" customHeight="1" outlineLevel="1">
      <c r="A14" s="3" t="s">
        <v>22</v>
      </c>
      <c r="B14" s="8">
        <v>500000</v>
      </c>
      <c r="C14" s="8">
        <v>300000</v>
      </c>
      <c r="D14" s="8">
        <v>160000</v>
      </c>
      <c r="E14" s="8">
        <v>160000</v>
      </c>
      <c r="F14" s="32">
        <f t="shared" si="0"/>
        <v>-68</v>
      </c>
      <c r="G14" s="32">
        <f t="shared" si="1"/>
        <v>-68</v>
      </c>
      <c r="H14" s="32">
        <f t="shared" si="2"/>
        <v>0</v>
      </c>
    </row>
    <row r="15" spans="1:8" s="4" customFormat="1" ht="25.5" customHeight="1" outlineLevel="1">
      <c r="A15" s="18" t="s">
        <v>23</v>
      </c>
      <c r="B15" s="61">
        <v>500000</v>
      </c>
      <c r="C15" s="61">
        <v>300000</v>
      </c>
      <c r="D15" s="61">
        <v>160000</v>
      </c>
      <c r="E15" s="61">
        <v>160000</v>
      </c>
      <c r="F15" s="32">
        <f t="shared" si="0"/>
        <v>-68</v>
      </c>
      <c r="G15" s="32">
        <f t="shared" si="1"/>
        <v>-68</v>
      </c>
      <c r="H15" s="32">
        <f t="shared" si="2"/>
        <v>0</v>
      </c>
    </row>
    <row r="16" spans="1:8" s="4" customFormat="1" ht="25.5" customHeight="1" outlineLevel="1">
      <c r="A16" s="18" t="s">
        <v>24</v>
      </c>
      <c r="B16" s="61"/>
      <c r="C16" s="61"/>
      <c r="D16" s="61"/>
      <c r="E16" s="61"/>
      <c r="F16" s="32" t="e">
        <f t="shared" si="0"/>
        <v>#DIV/0!</v>
      </c>
      <c r="G16" s="32" t="e">
        <f t="shared" si="1"/>
        <v>#DIV/0!</v>
      </c>
      <c r="H16" s="32" t="e">
        <f t="shared" si="2"/>
        <v>#DIV/0!</v>
      </c>
    </row>
    <row r="17" spans="1:8" s="4" customFormat="1" ht="25.5" customHeight="1" outlineLevel="1">
      <c r="A17" s="18" t="s">
        <v>25</v>
      </c>
      <c r="B17" s="61"/>
      <c r="C17" s="61"/>
      <c r="D17" s="61"/>
      <c r="E17" s="61"/>
      <c r="F17" s="32" t="e">
        <f t="shared" si="0"/>
        <v>#DIV/0!</v>
      </c>
      <c r="G17" s="32" t="e">
        <f t="shared" si="1"/>
        <v>#DIV/0!</v>
      </c>
      <c r="H17" s="32" t="e">
        <f t="shared" si="2"/>
        <v>#DIV/0!</v>
      </c>
    </row>
    <row r="18" spans="1:8" s="4" customFormat="1" ht="25.5" customHeight="1" outlineLevel="1">
      <c r="A18" s="18" t="s">
        <v>26</v>
      </c>
      <c r="B18" s="61"/>
      <c r="C18" s="61"/>
      <c r="D18" s="61"/>
      <c r="E18" s="61"/>
      <c r="F18" s="32" t="e">
        <f t="shared" si="0"/>
        <v>#DIV/0!</v>
      </c>
      <c r="G18" s="32" t="e">
        <f t="shared" si="1"/>
        <v>#DIV/0!</v>
      </c>
      <c r="H18" s="32" t="e">
        <f t="shared" si="2"/>
        <v>#DIV/0!</v>
      </c>
    </row>
    <row r="19" spans="1:8" s="4" customFormat="1" ht="25.5" customHeight="1">
      <c r="A19" s="37" t="s">
        <v>11</v>
      </c>
      <c r="B19" s="38">
        <f>B8+SUM(B10:B14)</f>
        <v>1427430</v>
      </c>
      <c r="C19" s="38">
        <f>C8+SUM(C10:C14)</f>
        <v>1139404</v>
      </c>
      <c r="D19" s="38">
        <f>D8+SUM(D10:D14)</f>
        <v>1542021</v>
      </c>
      <c r="E19" s="38">
        <f>E8+SUM(E10:E14)</f>
        <v>2952685.3</v>
      </c>
      <c r="F19" s="36">
        <f t="shared" si="0"/>
        <v>8.02778419957546</v>
      </c>
      <c r="G19" s="36">
        <f>((E19-B19)/B19)*100</f>
        <v>106.85324674414855</v>
      </c>
      <c r="H19" s="36">
        <f t="shared" si="2"/>
        <v>91.48152327367785</v>
      </c>
    </row>
    <row r="20" spans="1:8" s="4" customFormat="1" ht="25.5" customHeight="1">
      <c r="A20" s="108" t="s">
        <v>53</v>
      </c>
      <c r="B20" s="109"/>
      <c r="C20" s="109"/>
      <c r="D20" s="109"/>
      <c r="E20" s="109"/>
      <c r="F20" s="109"/>
      <c r="G20" s="109"/>
      <c r="H20" s="110"/>
    </row>
    <row r="21" spans="1:8" s="4" customFormat="1" ht="25.5" customHeight="1" outlineLevel="1">
      <c r="A21" s="6" t="s">
        <v>27</v>
      </c>
      <c r="B21" s="61">
        <v>390</v>
      </c>
      <c r="C21" s="61">
        <v>216</v>
      </c>
      <c r="D21" s="61">
        <v>170</v>
      </c>
      <c r="E21" s="61">
        <v>1000</v>
      </c>
      <c r="F21" s="32">
        <f>((D21-B21)/B21)*100</f>
        <v>-56.41025641025641</v>
      </c>
      <c r="G21" s="32">
        <f>((E21-B21)/B21)*100</f>
        <v>156.4102564102564</v>
      </c>
      <c r="H21" s="32">
        <f>((E21-D21)/D21)*100</f>
        <v>488.2352941176471</v>
      </c>
    </row>
    <row r="22" spans="1:8" s="4" customFormat="1" ht="25.5" customHeight="1" outlineLevel="1">
      <c r="A22" s="3" t="s">
        <v>32</v>
      </c>
      <c r="B22" s="61">
        <v>435565</v>
      </c>
      <c r="C22" s="61">
        <v>183318</v>
      </c>
      <c r="D22" s="61">
        <v>721541</v>
      </c>
      <c r="E22" s="61">
        <v>1876569.56</v>
      </c>
      <c r="F22" s="32">
        <f aca="true" t="shared" si="3" ref="F22:F49">((D22-B22)/B22)*100</f>
        <v>65.65633143158885</v>
      </c>
      <c r="G22" s="32">
        <f aca="true" t="shared" si="4" ref="G22:G49">((E22-B22)/B22)*100</f>
        <v>330.835709939963</v>
      </c>
      <c r="H22" s="32">
        <f aca="true" t="shared" si="5" ref="H22:H49">((E22-D22)/D22)*100</f>
        <v>160.0780219003494</v>
      </c>
    </row>
    <row r="23" spans="1:8" s="4" customFormat="1" ht="25.5" customHeight="1" outlineLevel="1">
      <c r="A23" s="75" t="s">
        <v>194</v>
      </c>
      <c r="B23" s="61">
        <v>57706.31</v>
      </c>
      <c r="C23" s="61">
        <v>42319.67</v>
      </c>
      <c r="D23" s="61">
        <v>19296</v>
      </c>
      <c r="E23" s="61">
        <v>18720</v>
      </c>
      <c r="F23" s="32">
        <f t="shared" si="3"/>
        <v>-66.56171569452283</v>
      </c>
      <c r="G23" s="32">
        <f t="shared" si="4"/>
        <v>-67.55987343498484</v>
      </c>
      <c r="H23" s="32">
        <f t="shared" si="5"/>
        <v>-2.9850746268656714</v>
      </c>
    </row>
    <row r="24" spans="1:8" s="4" customFormat="1" ht="25.5" customHeight="1" outlineLevel="1">
      <c r="A24" s="75" t="s">
        <v>195</v>
      </c>
      <c r="B24" s="61">
        <v>27074.56</v>
      </c>
      <c r="C24" s="61">
        <v>27933.1</v>
      </c>
      <c r="D24" s="61">
        <v>27256</v>
      </c>
      <c r="E24" s="61">
        <v>28000</v>
      </c>
      <c r="F24" s="32">
        <f t="shared" si="3"/>
        <v>0.6701493948562735</v>
      </c>
      <c r="G24" s="32">
        <f t="shared" si="4"/>
        <v>3.4181164901664096</v>
      </c>
      <c r="H24" s="32">
        <f t="shared" si="5"/>
        <v>2.729674200176108</v>
      </c>
    </row>
    <row r="25" spans="1:8" s="4" customFormat="1" ht="25.5" customHeight="1" outlineLevel="1">
      <c r="A25" s="75" t="s">
        <v>196</v>
      </c>
      <c r="B25" s="61"/>
      <c r="C25" s="61"/>
      <c r="D25" s="61"/>
      <c r="E25" s="61"/>
      <c r="F25" s="32" t="e">
        <f>((D25-B25)/B25)*100</f>
        <v>#DIV/0!</v>
      </c>
      <c r="G25" s="32" t="e">
        <f t="shared" si="4"/>
        <v>#DIV/0!</v>
      </c>
      <c r="H25" s="32" t="e">
        <f>((E25-D25)/D25)*100</f>
        <v>#DIV/0!</v>
      </c>
    </row>
    <row r="26" spans="1:8" s="4" customFormat="1" ht="25.5" customHeight="1" outlineLevel="1">
      <c r="A26" s="75" t="s">
        <v>200</v>
      </c>
      <c r="B26" s="61"/>
      <c r="C26" s="61"/>
      <c r="D26" s="61"/>
      <c r="E26" s="61"/>
      <c r="F26" s="32" t="e">
        <f>((D26-B26)/B26)*100</f>
        <v>#DIV/0!</v>
      </c>
      <c r="G26" s="32" t="e">
        <f>((E26-B26)/B26)*100</f>
        <v>#DIV/0!</v>
      </c>
      <c r="H26" s="32" t="e">
        <f>((E26-D26)/D26)*100</f>
        <v>#DIV/0!</v>
      </c>
    </row>
    <row r="27" spans="1:8" s="4" customFormat="1" ht="25.5" customHeight="1" outlineLevel="1">
      <c r="A27" s="19" t="s">
        <v>28</v>
      </c>
      <c r="B27" s="61">
        <v>552.5</v>
      </c>
      <c r="C27" s="61">
        <v>325</v>
      </c>
      <c r="D27" s="61">
        <v>318</v>
      </c>
      <c r="E27" s="61">
        <v>500</v>
      </c>
      <c r="F27" s="32">
        <f t="shared" si="3"/>
        <v>-42.44343891402715</v>
      </c>
      <c r="G27" s="32">
        <f t="shared" si="4"/>
        <v>-9.502262443438914</v>
      </c>
      <c r="H27" s="32">
        <f t="shared" si="5"/>
        <v>57.23270440251572</v>
      </c>
    </row>
    <row r="28" spans="1:8" s="4" customFormat="1" ht="25.5" customHeight="1" outlineLevel="1">
      <c r="A28" s="19" t="s">
        <v>29</v>
      </c>
      <c r="B28" s="61"/>
      <c r="C28" s="61"/>
      <c r="D28" s="61"/>
      <c r="E28" s="61"/>
      <c r="F28" s="32" t="e">
        <f t="shared" si="3"/>
        <v>#DIV/0!</v>
      </c>
      <c r="G28" s="32" t="e">
        <f t="shared" si="4"/>
        <v>#DIV/0!</v>
      </c>
      <c r="H28" s="32" t="e">
        <f t="shared" si="5"/>
        <v>#DIV/0!</v>
      </c>
    </row>
    <row r="29" spans="1:8" s="4" customFormat="1" ht="25.5" customHeight="1" outlineLevel="1">
      <c r="A29" s="18" t="s">
        <v>30</v>
      </c>
      <c r="B29" s="61">
        <v>147811</v>
      </c>
      <c r="C29" s="61">
        <v>48778</v>
      </c>
      <c r="D29" s="61">
        <v>29445</v>
      </c>
      <c r="E29" s="61">
        <v>49500</v>
      </c>
      <c r="F29" s="32">
        <f t="shared" si="3"/>
        <v>-80.07929044523074</v>
      </c>
      <c r="G29" s="32">
        <f t="shared" si="4"/>
        <v>-66.51128806381121</v>
      </c>
      <c r="H29" s="32">
        <f t="shared" si="5"/>
        <v>68.11003565970454</v>
      </c>
    </row>
    <row r="30" spans="1:8" s="4" customFormat="1" ht="25.5" customHeight="1" outlineLevel="1">
      <c r="A30" s="18" t="s">
        <v>31</v>
      </c>
      <c r="B30" s="61">
        <v>0</v>
      </c>
      <c r="C30" s="61"/>
      <c r="D30" s="61"/>
      <c r="E30" s="61"/>
      <c r="F30" s="32" t="e">
        <f t="shared" si="3"/>
        <v>#DIV/0!</v>
      </c>
      <c r="G30" s="32" t="e">
        <f t="shared" si="4"/>
        <v>#DIV/0!</v>
      </c>
      <c r="H30" s="32" t="e">
        <f t="shared" si="5"/>
        <v>#DIV/0!</v>
      </c>
    </row>
    <row r="31" spans="1:8" s="4" customFormat="1" ht="39.75" customHeight="1" outlineLevel="1">
      <c r="A31" s="15" t="s">
        <v>197</v>
      </c>
      <c r="B31" s="61">
        <v>80423</v>
      </c>
      <c r="C31" s="61">
        <v>46568</v>
      </c>
      <c r="D31" s="61">
        <v>47284</v>
      </c>
      <c r="E31" s="61">
        <v>215500</v>
      </c>
      <c r="F31" s="32">
        <f t="shared" si="3"/>
        <v>-41.205873941534136</v>
      </c>
      <c r="G31" s="32">
        <f t="shared" si="4"/>
        <v>167.95817116993894</v>
      </c>
      <c r="H31" s="32">
        <f t="shared" si="5"/>
        <v>355.75670417054397</v>
      </c>
    </row>
    <row r="32" spans="1:8" ht="25.5" customHeight="1">
      <c r="A32" s="39" t="s">
        <v>49</v>
      </c>
      <c r="B32" s="38">
        <f>B21+B22+B31</f>
        <v>516378</v>
      </c>
      <c r="C32" s="38">
        <f>C21+C22+C31</f>
        <v>230102</v>
      </c>
      <c r="D32" s="38">
        <f>D21+D22+D31</f>
        <v>768995</v>
      </c>
      <c r="E32" s="38">
        <f>E21+E22+E31</f>
        <v>2093069.56</v>
      </c>
      <c r="F32" s="36">
        <f t="shared" si="3"/>
        <v>48.920945508910144</v>
      </c>
      <c r="G32" s="36">
        <f t="shared" si="4"/>
        <v>305.3367029579107</v>
      </c>
      <c r="H32" s="36">
        <f t="shared" si="5"/>
        <v>172.18246672605156</v>
      </c>
    </row>
    <row r="33" spans="1:8" ht="25.5" customHeight="1">
      <c r="A33" s="37" t="s">
        <v>0</v>
      </c>
      <c r="B33" s="38">
        <f>B19-B32</f>
        <v>911052</v>
      </c>
      <c r="C33" s="38">
        <f>C19-C32</f>
        <v>909302</v>
      </c>
      <c r="D33" s="38">
        <f>D19-D32</f>
        <v>773026</v>
      </c>
      <c r="E33" s="38">
        <f>E19-E32</f>
        <v>859615.7399999998</v>
      </c>
      <c r="F33" s="36">
        <f t="shared" si="3"/>
        <v>-15.150178035940867</v>
      </c>
      <c r="G33" s="36">
        <f t="shared" si="4"/>
        <v>-5.645809459833274</v>
      </c>
      <c r="H33" s="36">
        <f t="shared" si="5"/>
        <v>11.201400729082819</v>
      </c>
    </row>
    <row r="34" spans="1:13" s="4" customFormat="1" ht="25.5" customHeight="1" outlineLevel="2">
      <c r="A34" s="18" t="s">
        <v>13</v>
      </c>
      <c r="B34" s="61">
        <v>730653</v>
      </c>
      <c r="C34" s="61">
        <v>709091</v>
      </c>
      <c r="D34" s="61">
        <v>729634</v>
      </c>
      <c r="E34" s="61">
        <v>700000</v>
      </c>
      <c r="F34" s="32">
        <f t="shared" si="3"/>
        <v>-0.13946428742508413</v>
      </c>
      <c r="G34" s="32">
        <f t="shared" si="4"/>
        <v>-4.1952883242797885</v>
      </c>
      <c r="H34" s="32">
        <f t="shared" si="5"/>
        <v>-4.0614883626585385</v>
      </c>
      <c r="J34"/>
      <c r="K34"/>
      <c r="L34"/>
      <c r="M34"/>
    </row>
    <row r="35" spans="1:13" s="4" customFormat="1" ht="25.5" customHeight="1" outlineLevel="2">
      <c r="A35" s="18" t="s">
        <v>12</v>
      </c>
      <c r="B35" s="61"/>
      <c r="C35" s="61">
        <v>31323</v>
      </c>
      <c r="D35" s="61"/>
      <c r="E35" s="61">
        <v>35000</v>
      </c>
      <c r="F35" s="32" t="e">
        <f t="shared" si="3"/>
        <v>#DIV/0!</v>
      </c>
      <c r="G35" s="32" t="e">
        <f t="shared" si="4"/>
        <v>#DIV/0!</v>
      </c>
      <c r="H35" s="32" t="e">
        <f t="shared" si="5"/>
        <v>#DIV/0!</v>
      </c>
      <c r="I35"/>
      <c r="J35"/>
      <c r="K35"/>
      <c r="L35"/>
      <c r="M35"/>
    </row>
    <row r="36" spans="1:8" ht="25.5" customHeight="1" outlineLevel="1">
      <c r="A36" s="5" t="s">
        <v>14</v>
      </c>
      <c r="B36" s="8">
        <f>SUM(B34:B35)</f>
        <v>730653</v>
      </c>
      <c r="C36" s="8">
        <f>SUM(C34:C35)</f>
        <v>740414</v>
      </c>
      <c r="D36" s="8">
        <f>SUM(D34:D35)</f>
        <v>729634</v>
      </c>
      <c r="E36" s="8">
        <f>SUM(E34:E35)</f>
        <v>735000</v>
      </c>
      <c r="F36" s="32">
        <f t="shared" si="3"/>
        <v>-0.13946428742508413</v>
      </c>
      <c r="G36" s="32">
        <f t="shared" si="4"/>
        <v>0.5949472595062225</v>
      </c>
      <c r="H36" s="32">
        <f t="shared" si="5"/>
        <v>0.7354372192085348</v>
      </c>
    </row>
    <row r="37" spans="1:13" s="4" customFormat="1" ht="25.5" customHeight="1" outlineLevel="1">
      <c r="A37" s="3" t="s">
        <v>15</v>
      </c>
      <c r="B37" s="61">
        <v>146842</v>
      </c>
      <c r="C37" s="61">
        <v>72259</v>
      </c>
      <c r="D37" s="61">
        <v>39158</v>
      </c>
      <c r="E37" s="61">
        <v>114913.5</v>
      </c>
      <c r="F37" s="32">
        <f t="shared" si="3"/>
        <v>-73.33324253279034</v>
      </c>
      <c r="G37" s="32">
        <f t="shared" si="4"/>
        <v>-21.743438525762386</v>
      </c>
      <c r="H37" s="32">
        <f t="shared" si="5"/>
        <v>193.46110628734868</v>
      </c>
      <c r="J37"/>
      <c r="K37"/>
      <c r="L37"/>
      <c r="M37"/>
    </row>
    <row r="38" spans="1:8" ht="25.5" customHeight="1">
      <c r="A38" s="37" t="s">
        <v>16</v>
      </c>
      <c r="B38" s="38">
        <f>B33-B36-B37</f>
        <v>33557</v>
      </c>
      <c r="C38" s="38">
        <f>C33-C36-C37</f>
        <v>96629</v>
      </c>
      <c r="D38" s="38">
        <f>D33-D36-D37</f>
        <v>4234</v>
      </c>
      <c r="E38" s="38">
        <f>E33-E36-E37</f>
        <v>9702.239999999758</v>
      </c>
      <c r="F38" s="36">
        <f t="shared" si="3"/>
        <v>-87.38266233572728</v>
      </c>
      <c r="G38" s="36">
        <f t="shared" si="4"/>
        <v>-71.08728432219877</v>
      </c>
      <c r="H38" s="36">
        <f t="shared" si="5"/>
        <v>129.15068493150113</v>
      </c>
    </row>
    <row r="39" spans="1:8" ht="25.5" customHeight="1" outlineLevel="1">
      <c r="A39" s="3" t="s">
        <v>61</v>
      </c>
      <c r="B39" s="61"/>
      <c r="C39" s="61"/>
      <c r="D39" s="61"/>
      <c r="E39" s="61"/>
      <c r="F39" s="32" t="e">
        <f t="shared" si="3"/>
        <v>#DIV/0!</v>
      </c>
      <c r="G39" s="32" t="e">
        <f t="shared" si="4"/>
        <v>#DIV/0!</v>
      </c>
      <c r="H39" s="32" t="e">
        <f t="shared" si="5"/>
        <v>#DIV/0!</v>
      </c>
    </row>
    <row r="40" spans="1:8" ht="25.5" customHeight="1" outlineLevel="1">
      <c r="A40" s="3" t="s">
        <v>62</v>
      </c>
      <c r="B40" s="61">
        <v>2240</v>
      </c>
      <c r="C40" s="61">
        <v>3160</v>
      </c>
      <c r="D40" s="61">
        <v>1560</v>
      </c>
      <c r="E40" s="61">
        <v>2000</v>
      </c>
      <c r="F40" s="32">
        <f>((D40-B40)/B40)*100</f>
        <v>-30.357142857142854</v>
      </c>
      <c r="G40" s="32">
        <f>((E40-B40)/B40)*100</f>
        <v>-10.714285714285714</v>
      </c>
      <c r="H40" s="32">
        <f>((E40-D40)/D40)*100</f>
        <v>28.205128205128204</v>
      </c>
    </row>
    <row r="41" spans="1:8" ht="25.5" customHeight="1" outlineLevel="1">
      <c r="A41" s="15" t="s">
        <v>59</v>
      </c>
      <c r="B41" s="61">
        <v>15472</v>
      </c>
      <c r="C41" s="61">
        <v>67813</v>
      </c>
      <c r="D41" s="61"/>
      <c r="E41" s="61"/>
      <c r="F41" s="32">
        <f>((D41-B41)/B41)*100</f>
        <v>-100</v>
      </c>
      <c r="G41" s="32">
        <f>((E41-B41)/B41)*100</f>
        <v>-100</v>
      </c>
      <c r="H41" s="32" t="e">
        <f>((E41-D41)/D41)*100</f>
        <v>#DIV/0!</v>
      </c>
    </row>
    <row r="42" spans="1:8" ht="25.5" customHeight="1" outlineLevel="1">
      <c r="A42" s="15" t="s">
        <v>198</v>
      </c>
      <c r="B42" s="61"/>
      <c r="C42" s="61"/>
      <c r="D42" s="61"/>
      <c r="E42" s="61"/>
      <c r="F42" s="32" t="e">
        <f>((D42-B42)/B42)*100</f>
        <v>#DIV/0!</v>
      </c>
      <c r="G42" s="32" t="e">
        <f>((E42-B42)/B42)*100</f>
        <v>#DIV/0!</v>
      </c>
      <c r="H42" s="32" t="e">
        <f>((E42-D42)/D42)*100</f>
        <v>#DIV/0!</v>
      </c>
    </row>
    <row r="43" spans="1:8" ht="25.5" customHeight="1">
      <c r="A43" s="37" t="s">
        <v>17</v>
      </c>
      <c r="B43" s="38">
        <f>B38-SUM(B39:B42)</f>
        <v>15845</v>
      </c>
      <c r="C43" s="38">
        <f>C38-SUM(C39:C42)</f>
        <v>25656</v>
      </c>
      <c r="D43" s="38">
        <f>D38-SUM(D39:D42)</f>
        <v>2674</v>
      </c>
      <c r="E43" s="38">
        <f>E38-SUM(E39:E42)</f>
        <v>7702.239999999758</v>
      </c>
      <c r="F43" s="36">
        <f>((D43-B43)/B43)*100</f>
        <v>-83.12401388450616</v>
      </c>
      <c r="G43" s="36">
        <f t="shared" si="4"/>
        <v>-51.39009151151935</v>
      </c>
      <c r="H43" s="36">
        <f t="shared" si="5"/>
        <v>188.04188481674487</v>
      </c>
    </row>
    <row r="44" spans="1:8" ht="25.5" customHeight="1" outlineLevel="1">
      <c r="A44" s="3" t="s">
        <v>64</v>
      </c>
      <c r="B44" s="61">
        <v>120</v>
      </c>
      <c r="C44" s="61">
        <v>120</v>
      </c>
      <c r="D44" s="61">
        <v>161</v>
      </c>
      <c r="E44" s="61"/>
      <c r="F44" s="32">
        <f t="shared" si="3"/>
        <v>34.166666666666664</v>
      </c>
      <c r="G44" s="32">
        <f t="shared" si="4"/>
        <v>-100</v>
      </c>
      <c r="H44" s="32">
        <f t="shared" si="5"/>
        <v>-100</v>
      </c>
    </row>
    <row r="45" spans="1:8" ht="25.5" customHeight="1" outlineLevel="1">
      <c r="A45" s="3" t="s">
        <v>63</v>
      </c>
      <c r="B45" s="61"/>
      <c r="C45" s="61"/>
      <c r="D45" s="61"/>
      <c r="E45" s="61"/>
      <c r="F45" s="32" t="e">
        <f>((D45-B45)/B45)*100</f>
        <v>#DIV/0!</v>
      </c>
      <c r="G45" s="32" t="e">
        <f>((E45-B45)/B45)*100</f>
        <v>#DIV/0!</v>
      </c>
      <c r="H45" s="32" t="e">
        <f>((E45-D45)/D45)*100</f>
        <v>#DIV/0!</v>
      </c>
    </row>
    <row r="46" spans="1:8" ht="25.5" customHeight="1" outlineLevel="1">
      <c r="A46" s="18" t="s">
        <v>65</v>
      </c>
      <c r="B46" s="61"/>
      <c r="C46" s="61"/>
      <c r="D46" s="61"/>
      <c r="E46" s="61"/>
      <c r="F46" s="32" t="e">
        <f t="shared" si="3"/>
        <v>#DIV/0!</v>
      </c>
      <c r="G46" s="32" t="e">
        <f t="shared" si="4"/>
        <v>#DIV/0!</v>
      </c>
      <c r="H46" s="32" t="e">
        <f t="shared" si="5"/>
        <v>#DIV/0!</v>
      </c>
    </row>
    <row r="47" spans="1:8" ht="25.5" customHeight="1">
      <c r="A47" s="37" t="s">
        <v>1</v>
      </c>
      <c r="B47" s="38">
        <f>B43+B44+B45</f>
        <v>15965</v>
      </c>
      <c r="C47" s="38">
        <f>C43+C44+C45</f>
        <v>25776</v>
      </c>
      <c r="D47" s="38">
        <f>D43+D44+D45</f>
        <v>2835</v>
      </c>
      <c r="E47" s="38">
        <f>E43+E44+E45</f>
        <v>7702.239999999758</v>
      </c>
      <c r="F47" s="36">
        <f t="shared" si="3"/>
        <v>-82.24240526150956</v>
      </c>
      <c r="G47" s="36">
        <f t="shared" si="4"/>
        <v>-51.75546507986372</v>
      </c>
      <c r="H47" s="36">
        <f t="shared" si="5"/>
        <v>171.68395061727543</v>
      </c>
    </row>
    <row r="48" spans="1:8" s="4" customFormat="1" ht="25.5" customHeight="1" outlineLevel="1">
      <c r="A48" s="3" t="s">
        <v>199</v>
      </c>
      <c r="B48" s="61">
        <v>2064</v>
      </c>
      <c r="C48" s="61">
        <v>11320</v>
      </c>
      <c r="D48" s="61">
        <v>0</v>
      </c>
      <c r="E48" s="61">
        <v>6000</v>
      </c>
      <c r="F48" s="32">
        <f t="shared" si="3"/>
        <v>-100</v>
      </c>
      <c r="G48" s="32">
        <f t="shared" si="4"/>
        <v>190.69767441860466</v>
      </c>
      <c r="H48" s="32" t="e">
        <f t="shared" si="5"/>
        <v>#DIV/0!</v>
      </c>
    </row>
    <row r="49" spans="1:8" ht="25.5" customHeight="1">
      <c r="A49" s="37" t="s">
        <v>66</v>
      </c>
      <c r="B49" s="38">
        <f>B47-B48</f>
        <v>13901</v>
      </c>
      <c r="C49" s="38">
        <f>C47-C48</f>
        <v>14456</v>
      </c>
      <c r="D49" s="38">
        <f>D47-D48</f>
        <v>2835</v>
      </c>
      <c r="E49" s="38">
        <f>E47-E48</f>
        <v>1702.2399999997579</v>
      </c>
      <c r="F49" s="36">
        <f t="shared" si="3"/>
        <v>-79.60578375656428</v>
      </c>
      <c r="G49" s="36">
        <f t="shared" si="4"/>
        <v>-87.75455003237352</v>
      </c>
      <c r="H49" s="36">
        <f t="shared" si="5"/>
        <v>-39.95626102293623</v>
      </c>
    </row>
    <row r="50" spans="1:8" ht="25.5" customHeight="1">
      <c r="A50" s="83" t="s">
        <v>165</v>
      </c>
      <c r="B50" s="61"/>
      <c r="C50" s="61"/>
      <c r="D50" s="61"/>
      <c r="E50" s="61"/>
      <c r="F50" s="84" t="e">
        <f>((D50-B50)/B50)*100</f>
        <v>#DIV/0!</v>
      </c>
      <c r="G50" s="84" t="e">
        <f>((E50-B50)/B50)*100</f>
        <v>#DIV/0!</v>
      </c>
      <c r="H50" s="84" t="e">
        <f>((E50-D50)/D50)*100</f>
        <v>#DIV/0!</v>
      </c>
    </row>
    <row r="51" spans="1:8" ht="25.5" customHeight="1">
      <c r="A51" s="83" t="s">
        <v>166</v>
      </c>
      <c r="B51" s="61"/>
      <c r="C51" s="61"/>
      <c r="D51" s="61"/>
      <c r="E51" s="61"/>
      <c r="F51" s="84" t="e">
        <f>((D51-B51)/B51)*100</f>
        <v>#DIV/0!</v>
      </c>
      <c r="G51" s="84" t="e">
        <f>((E51-B51)/B51)*100</f>
        <v>#DIV/0!</v>
      </c>
      <c r="H51" s="84" t="e">
        <f>((E51-D51)/D51)*100</f>
        <v>#DIV/0!</v>
      </c>
    </row>
    <row r="52" spans="1:8" ht="12.75">
      <c r="A52" s="7"/>
      <c r="B52" s="1"/>
      <c r="C52" s="1"/>
      <c r="D52" s="1"/>
      <c r="E52" s="1"/>
      <c r="F52" s="1"/>
      <c r="G52" s="1"/>
      <c r="H52" s="1"/>
    </row>
    <row r="53" spans="1:8" ht="21" customHeight="1">
      <c r="A53" s="86" t="s">
        <v>171</v>
      </c>
      <c r="B53" s="1"/>
      <c r="C53" s="1"/>
      <c r="D53" s="1"/>
      <c r="E53" s="1"/>
      <c r="F53" s="1"/>
      <c r="G53" s="1"/>
      <c r="H53" s="1"/>
    </row>
    <row r="54" spans="1:8" ht="41.25" customHeight="1">
      <c r="A54" s="37" t="s">
        <v>68</v>
      </c>
      <c r="B54" s="59" t="s">
        <v>203</v>
      </c>
      <c r="C54" s="59" t="s">
        <v>187</v>
      </c>
      <c r="D54" s="59" t="s">
        <v>202</v>
      </c>
      <c r="E54" s="59" t="s">
        <v>189</v>
      </c>
      <c r="F54" s="60" t="s">
        <v>190</v>
      </c>
      <c r="G54" s="60" t="s">
        <v>191</v>
      </c>
      <c r="H54" s="60" t="s">
        <v>181</v>
      </c>
    </row>
    <row r="55" spans="1:8" ht="25.5" customHeight="1">
      <c r="A55" s="111" t="s">
        <v>77</v>
      </c>
      <c r="B55" s="112"/>
      <c r="C55" s="112"/>
      <c r="D55" s="112"/>
      <c r="E55" s="112"/>
      <c r="F55" s="112"/>
      <c r="G55" s="112"/>
      <c r="H55" s="113"/>
    </row>
    <row r="56" spans="1:8" s="28" customFormat="1" ht="25.5" customHeight="1">
      <c r="A56" s="3" t="s">
        <v>69</v>
      </c>
      <c r="B56" s="62"/>
      <c r="C56" s="62"/>
      <c r="D56" s="62"/>
      <c r="E56" s="62"/>
      <c r="F56" s="32" t="e">
        <f>((D56-B56)/B56)*100</f>
        <v>#DIV/0!</v>
      </c>
      <c r="G56" s="32" t="e">
        <f>((E56-B56)/B56)*100</f>
        <v>#DIV/0!</v>
      </c>
      <c r="H56" s="32" t="e">
        <f>((E56-D56)/D56)*100</f>
        <v>#DIV/0!</v>
      </c>
    </row>
    <row r="57" spans="1:8" s="28" customFormat="1" ht="25.5" customHeight="1">
      <c r="A57" s="39" t="s">
        <v>70</v>
      </c>
      <c r="B57" s="40">
        <f>B58+B59+B60</f>
        <v>1150191</v>
      </c>
      <c r="C57" s="40">
        <f>C58+C59+C60</f>
        <v>1100536</v>
      </c>
      <c r="D57" s="40">
        <f>D58+D59+D60</f>
        <v>503003</v>
      </c>
      <c r="E57" s="40">
        <f>E58+E59+E60</f>
        <v>503513</v>
      </c>
      <c r="F57" s="36">
        <f aca="true" t="shared" si="6" ref="F57:F62">((D57-B57)/B57)*100</f>
        <v>-56.26787203168865</v>
      </c>
      <c r="G57" s="36">
        <f>((E57-C57)/C57)*100</f>
        <v>-54.248384423589954</v>
      </c>
      <c r="H57" s="36">
        <f>((F57-D57)/D57)*100</f>
        <v>-100.01118638895427</v>
      </c>
    </row>
    <row r="58" spans="1:8" s="28" customFormat="1" ht="25.5" customHeight="1">
      <c r="A58" s="3" t="s">
        <v>136</v>
      </c>
      <c r="B58" s="92"/>
      <c r="C58" s="62"/>
      <c r="D58" s="62"/>
      <c r="E58" s="62"/>
      <c r="F58" s="32" t="e">
        <f t="shared" si="6"/>
        <v>#DIV/0!</v>
      </c>
      <c r="G58" s="32" t="e">
        <f>((E58-B58)/B58)*100</f>
        <v>#DIV/0!</v>
      </c>
      <c r="H58" s="32" t="e">
        <f>((E58-D58)/D58)*100</f>
        <v>#DIV/0!</v>
      </c>
    </row>
    <row r="59" spans="1:8" s="28" customFormat="1" ht="25.5" customHeight="1">
      <c r="A59" s="3" t="s">
        <v>137</v>
      </c>
      <c r="B59" s="92">
        <v>3247</v>
      </c>
      <c r="C59" s="61">
        <v>536</v>
      </c>
      <c r="D59" s="61">
        <v>4490</v>
      </c>
      <c r="E59" s="61">
        <v>5000</v>
      </c>
      <c r="F59" s="32">
        <f>((D59-B59)/B59)*100</f>
        <v>38.281490606713895</v>
      </c>
      <c r="G59" s="32">
        <f>((E59-B59)/B59)*100</f>
        <v>53.988296889436405</v>
      </c>
      <c r="H59" s="32">
        <f>((E59-D59)/D59)*100</f>
        <v>11.358574610244988</v>
      </c>
    </row>
    <row r="60" spans="1:8" s="28" customFormat="1" ht="25.5" customHeight="1">
      <c r="A60" s="3" t="s">
        <v>164</v>
      </c>
      <c r="B60" s="92">
        <v>1146944</v>
      </c>
      <c r="C60" s="61">
        <v>1100000</v>
      </c>
      <c r="D60" s="61">
        <v>498513</v>
      </c>
      <c r="E60" s="61">
        <v>498513</v>
      </c>
      <c r="F60" s="32">
        <f>((D60-B60)/B60)*100</f>
        <v>-56.53554140393952</v>
      </c>
      <c r="G60" s="32">
        <f>((E60-B60)/B60)*100</f>
        <v>-56.53554140393952</v>
      </c>
      <c r="H60" s="32">
        <f>((E60-D60)/D60)*100</f>
        <v>0</v>
      </c>
    </row>
    <row r="61" spans="1:8" s="28" customFormat="1" ht="25.5" customHeight="1">
      <c r="A61" s="39" t="s">
        <v>71</v>
      </c>
      <c r="B61" s="40">
        <f>B62+B63+B65+B67+B68+B69</f>
        <v>3375215</v>
      </c>
      <c r="C61" s="40">
        <f>C62+C63+C65+C67+C68+C69</f>
        <v>3139911</v>
      </c>
      <c r="D61" s="40">
        <f>D62+D63+D65+D67+D68+D69</f>
        <v>3669411</v>
      </c>
      <c r="E61" s="40">
        <f>E62+E63+E65+E67+E68+E69</f>
        <v>3378260.24</v>
      </c>
      <c r="F61" s="36">
        <f t="shared" si="6"/>
        <v>8.716363253896418</v>
      </c>
      <c r="G61" s="36">
        <f>((E61-C61)/C61)*100</f>
        <v>7.590955285038341</v>
      </c>
      <c r="H61" s="36">
        <f>((F61-D61)/D61)*100</f>
        <v>-99.99976245879097</v>
      </c>
    </row>
    <row r="62" spans="1:8" s="28" customFormat="1" ht="25.5" customHeight="1">
      <c r="A62" s="3" t="s">
        <v>72</v>
      </c>
      <c r="B62" s="92">
        <v>340246</v>
      </c>
      <c r="C62" s="61">
        <v>352500</v>
      </c>
      <c r="D62" s="61">
        <v>197487</v>
      </c>
      <c r="E62" s="61">
        <v>180000</v>
      </c>
      <c r="F62" s="32">
        <f t="shared" si="6"/>
        <v>-41.95758363066722</v>
      </c>
      <c r="G62" s="32">
        <f>((E62-B62)/B62)*100</f>
        <v>-47.09710033328827</v>
      </c>
      <c r="H62" s="32">
        <f aca="true" t="shared" si="7" ref="H62:H69">((E62-D62)/D62)*100</f>
        <v>-8.854760060155858</v>
      </c>
    </row>
    <row r="63" spans="1:8" s="28" customFormat="1" ht="25.5" customHeight="1">
      <c r="A63" s="3" t="s">
        <v>73</v>
      </c>
      <c r="B63" s="92">
        <v>401807</v>
      </c>
      <c r="C63" s="61">
        <v>691093</v>
      </c>
      <c r="D63" s="61">
        <v>472585</v>
      </c>
      <c r="E63" s="61">
        <v>327000</v>
      </c>
      <c r="F63" s="32">
        <f aca="true" t="shared" si="8" ref="F63:F69">((D63-B63)/B63)*100</f>
        <v>17.6149245782179</v>
      </c>
      <c r="G63" s="32">
        <f aca="true" t="shared" si="9" ref="G63:G69">((E63-B63)/B63)*100</f>
        <v>-18.617644789662698</v>
      </c>
      <c r="H63" s="32">
        <f t="shared" si="7"/>
        <v>-30.80609837383751</v>
      </c>
    </row>
    <row r="64" spans="1:8" s="28" customFormat="1" ht="25.5" customHeight="1">
      <c r="A64" s="18" t="s">
        <v>74</v>
      </c>
      <c r="B64" s="92">
        <v>250131</v>
      </c>
      <c r="C64" s="61">
        <v>654433</v>
      </c>
      <c r="D64" s="61">
        <v>327414</v>
      </c>
      <c r="E64" s="61">
        <v>290340</v>
      </c>
      <c r="F64" s="32">
        <f>((D64-B64)/B64)*100</f>
        <v>30.89700996677741</v>
      </c>
      <c r="G64" s="32">
        <f>((E64-B64)/B64)*100</f>
        <v>16.075176607457692</v>
      </c>
      <c r="H64" s="32">
        <f>((E64-D64)/D64)*100</f>
        <v>-11.323278784657957</v>
      </c>
    </row>
    <row r="65" spans="1:8" s="28" customFormat="1" ht="25.5" customHeight="1">
      <c r="A65" s="3" t="s">
        <v>182</v>
      </c>
      <c r="B65" s="92">
        <v>753818</v>
      </c>
      <c r="C65" s="61">
        <v>408914</v>
      </c>
      <c r="D65" s="61">
        <v>702390</v>
      </c>
      <c r="E65" s="61">
        <v>750000</v>
      </c>
      <c r="F65" s="32">
        <f t="shared" si="8"/>
        <v>-6.82233642603387</v>
      </c>
      <c r="G65" s="32">
        <f t="shared" si="9"/>
        <v>-0.506488303542765</v>
      </c>
      <c r="H65" s="32">
        <f t="shared" si="7"/>
        <v>6.778285567846923</v>
      </c>
    </row>
    <row r="66" spans="1:8" s="28" customFormat="1" ht="25.5" customHeight="1">
      <c r="A66" s="18" t="s">
        <v>170</v>
      </c>
      <c r="B66" s="92"/>
      <c r="C66" s="61"/>
      <c r="D66" s="61">
        <v>218128</v>
      </c>
      <c r="E66" s="61"/>
      <c r="F66" s="32" t="e">
        <f t="shared" si="8"/>
        <v>#DIV/0!</v>
      </c>
      <c r="G66" s="32" t="e">
        <f t="shared" si="9"/>
        <v>#DIV/0!</v>
      </c>
      <c r="H66" s="32">
        <f t="shared" si="7"/>
        <v>-100</v>
      </c>
    </row>
    <row r="67" spans="1:8" s="28" customFormat="1" ht="25.5" customHeight="1">
      <c r="A67" s="3" t="s">
        <v>88</v>
      </c>
      <c r="B67" s="92"/>
      <c r="C67" s="61"/>
      <c r="D67" s="61"/>
      <c r="E67" s="61"/>
      <c r="F67" s="32" t="e">
        <f t="shared" si="8"/>
        <v>#DIV/0!</v>
      </c>
      <c r="G67" s="32" t="e">
        <f t="shared" si="9"/>
        <v>#DIV/0!</v>
      </c>
      <c r="H67" s="32" t="e">
        <f t="shared" si="7"/>
        <v>#DIV/0!</v>
      </c>
    </row>
    <row r="68" spans="1:8" s="28" customFormat="1" ht="25.5" customHeight="1">
      <c r="A68" s="3" t="s">
        <v>75</v>
      </c>
      <c r="B68" s="92">
        <v>1870135</v>
      </c>
      <c r="C68" s="61">
        <v>1682641</v>
      </c>
      <c r="D68" s="61">
        <v>2283759</v>
      </c>
      <c r="E68" s="61">
        <v>2113260.24</v>
      </c>
      <c r="F68" s="32">
        <f t="shared" si="8"/>
        <v>22.117333775369158</v>
      </c>
      <c r="G68" s="32">
        <f t="shared" si="9"/>
        <v>13.000411200260956</v>
      </c>
      <c r="H68" s="32">
        <f t="shared" si="7"/>
        <v>-7.465707195899382</v>
      </c>
    </row>
    <row r="69" spans="1:8" s="28" customFormat="1" ht="25.5" customHeight="1">
      <c r="A69" s="3" t="s">
        <v>76</v>
      </c>
      <c r="B69" s="92">
        <v>9209</v>
      </c>
      <c r="C69" s="61">
        <v>4763</v>
      </c>
      <c r="D69" s="61">
        <v>13190</v>
      </c>
      <c r="E69" s="61">
        <v>8000</v>
      </c>
      <c r="F69" s="32">
        <f t="shared" si="8"/>
        <v>43.22944945162342</v>
      </c>
      <c r="G69" s="32">
        <f t="shared" si="9"/>
        <v>-13.12846128787056</v>
      </c>
      <c r="H69" s="32">
        <f t="shared" si="7"/>
        <v>-39.34799090219864</v>
      </c>
    </row>
    <row r="70" spans="1:8" s="28" customFormat="1" ht="34.5" customHeight="1">
      <c r="A70" s="41" t="s">
        <v>78</v>
      </c>
      <c r="B70" s="40">
        <f>B56+B57+B61</f>
        <v>4525406</v>
      </c>
      <c r="C70" s="40">
        <f>C56+C57+C61</f>
        <v>4240447</v>
      </c>
      <c r="D70" s="40">
        <f>D56+D57+D61</f>
        <v>4172414</v>
      </c>
      <c r="E70" s="40">
        <f>E56+E57+E61</f>
        <v>3881773.24</v>
      </c>
      <c r="F70" s="36">
        <f>((D70-B70)/B70)*100</f>
        <v>-7.800228311006792</v>
      </c>
      <c r="G70" s="36">
        <f>((E70-C70)/C70)*100</f>
        <v>-8.458395070142364</v>
      </c>
      <c r="H70" s="36">
        <f>((F70-D70)/D70)*100</f>
        <v>-100.00018694761141</v>
      </c>
    </row>
    <row r="71" spans="1:8" s="28" customFormat="1" ht="24.75" customHeight="1">
      <c r="A71" s="111" t="s">
        <v>79</v>
      </c>
      <c r="B71" s="112"/>
      <c r="C71" s="112"/>
      <c r="D71" s="112"/>
      <c r="E71" s="112"/>
      <c r="F71" s="112"/>
      <c r="G71" s="112"/>
      <c r="H71" s="113"/>
    </row>
    <row r="72" spans="1:8" s="28" customFormat="1" ht="25.5" customHeight="1">
      <c r="A72" s="100" t="s">
        <v>34</v>
      </c>
      <c r="B72" s="101"/>
      <c r="C72" s="101"/>
      <c r="D72" s="101"/>
      <c r="E72" s="101"/>
      <c r="F72" s="101"/>
      <c r="G72" s="101"/>
      <c r="H72" s="102"/>
    </row>
    <row r="73" spans="1:8" ht="25.5" customHeight="1">
      <c r="A73" s="35" t="s">
        <v>50</v>
      </c>
      <c r="B73" s="92">
        <v>520000</v>
      </c>
      <c r="C73" s="61">
        <v>520000</v>
      </c>
      <c r="D73" s="61">
        <v>520000</v>
      </c>
      <c r="E73" s="61">
        <v>520000</v>
      </c>
      <c r="F73" s="33">
        <f>((D73-B73)/B73)*100</f>
        <v>0</v>
      </c>
      <c r="G73" s="33">
        <f>((E73-B73)/B73)*100</f>
        <v>0</v>
      </c>
      <c r="H73" s="33">
        <f>((E73-D73)/D73)*100</f>
        <v>0</v>
      </c>
    </row>
    <row r="74" spans="1:8" ht="25.5" customHeight="1">
      <c r="A74" s="35" t="s">
        <v>51</v>
      </c>
      <c r="B74" s="92">
        <v>2743974</v>
      </c>
      <c r="C74" s="61">
        <f>2496726+317</f>
        <v>2497043</v>
      </c>
      <c r="D74" s="61">
        <f>925+1895240</f>
        <v>1896165</v>
      </c>
      <c r="E74" s="61">
        <v>1896165</v>
      </c>
      <c r="F74" s="34">
        <f>((D74-B74)/B74)*100</f>
        <v>-30.897122203052945</v>
      </c>
      <c r="G74" s="34">
        <f>((E74-B74)/B74)*100</f>
        <v>-30.897122203052945</v>
      </c>
      <c r="H74" s="34">
        <f>((E74-D74)/D74)*100</f>
        <v>0</v>
      </c>
    </row>
    <row r="75" spans="1:8" ht="25.5" customHeight="1">
      <c r="A75" s="35" t="s">
        <v>80</v>
      </c>
      <c r="B75" s="92">
        <v>-200304</v>
      </c>
      <c r="C75" s="63">
        <v>6028</v>
      </c>
      <c r="D75" s="63">
        <v>17571</v>
      </c>
      <c r="E75" s="63">
        <f>D75+D76</f>
        <v>20406</v>
      </c>
      <c r="F75" s="32">
        <f>((D75-B75)/B75)*100</f>
        <v>-108.77216630721303</v>
      </c>
      <c r="G75" s="32">
        <f>((E75-B75)/B75)*100</f>
        <v>-110.1875149772346</v>
      </c>
      <c r="H75" s="32">
        <f>((E75-D75)/D75)*100</f>
        <v>16.13453986682602</v>
      </c>
    </row>
    <row r="76" spans="1:8" ht="25.5" customHeight="1">
      <c r="A76" s="35" t="s">
        <v>81</v>
      </c>
      <c r="B76" s="92">
        <v>6345</v>
      </c>
      <c r="C76" s="63">
        <v>12151</v>
      </c>
      <c r="D76" s="63">
        <v>2835</v>
      </c>
      <c r="E76" s="63">
        <f>E49</f>
        <v>1702.2399999997579</v>
      </c>
      <c r="F76" s="32">
        <f aca="true" t="shared" si="10" ref="F76:F89">((D76-B76)/B76)*100</f>
        <v>-55.319148936170215</v>
      </c>
      <c r="G76" s="32">
        <f aca="true" t="shared" si="11" ref="G76:G89">((E76-B76)/B76)*100</f>
        <v>-73.17194641450342</v>
      </c>
      <c r="H76" s="32">
        <f aca="true" t="shared" si="12" ref="H76:H89">((E76-D76)/D76)*100</f>
        <v>-39.95626102293623</v>
      </c>
    </row>
    <row r="77" spans="1:8" ht="25.5" customHeight="1">
      <c r="A77" s="85" t="s">
        <v>168</v>
      </c>
      <c r="B77" s="40">
        <f>B73+B74+B75+B76</f>
        <v>3070015</v>
      </c>
      <c r="C77" s="40">
        <f>C73+C74+C75+C76</f>
        <v>3035222</v>
      </c>
      <c r="D77" s="40">
        <f>D73+D74+D75+D76</f>
        <v>2436571</v>
      </c>
      <c r="E77" s="40">
        <f>E73+E74+E75+E76</f>
        <v>2438273.2399999998</v>
      </c>
      <c r="F77" s="55">
        <f>((D77-B77)/B77)*100</f>
        <v>-20.633254234914162</v>
      </c>
      <c r="G77" s="55">
        <f>((E77-B77)/B77)*100</f>
        <v>-20.57780694882599</v>
      </c>
      <c r="H77" s="55">
        <f>((E77-D77)/D77)*100</f>
        <v>0.06986211360144062</v>
      </c>
    </row>
    <row r="78" spans="1:8" ht="25.5" customHeight="1">
      <c r="A78" s="42" t="s">
        <v>82</v>
      </c>
      <c r="B78" s="92">
        <v>10000</v>
      </c>
      <c r="C78" s="61">
        <v>15000</v>
      </c>
      <c r="D78" s="61"/>
      <c r="E78" s="61"/>
      <c r="F78" s="32">
        <f t="shared" si="10"/>
        <v>-100</v>
      </c>
      <c r="G78" s="32">
        <f t="shared" si="11"/>
        <v>-100</v>
      </c>
      <c r="H78" s="32" t="e">
        <f t="shared" si="12"/>
        <v>#DIV/0!</v>
      </c>
    </row>
    <row r="79" spans="1:8" ht="25.5" customHeight="1">
      <c r="A79" s="42" t="s">
        <v>83</v>
      </c>
      <c r="B79" s="92">
        <v>398140</v>
      </c>
      <c r="C79" s="61">
        <v>419966</v>
      </c>
      <c r="D79" s="61">
        <v>388487</v>
      </c>
      <c r="E79" s="61">
        <v>432000</v>
      </c>
      <c r="F79" s="32">
        <f t="shared" si="10"/>
        <v>-2.424524036770985</v>
      </c>
      <c r="G79" s="32">
        <f t="shared" si="11"/>
        <v>8.504546139548902</v>
      </c>
      <c r="H79" s="32">
        <f t="shared" si="12"/>
        <v>11.200632196186746</v>
      </c>
    </row>
    <row r="80" spans="1:8" ht="25.5" customHeight="1">
      <c r="A80" s="6" t="s">
        <v>84</v>
      </c>
      <c r="B80" s="92">
        <v>873978</v>
      </c>
      <c r="C80" s="63">
        <v>693641</v>
      </c>
      <c r="D80" s="63">
        <v>1227886</v>
      </c>
      <c r="E80" s="63">
        <v>900000</v>
      </c>
      <c r="F80" s="32">
        <f t="shared" si="10"/>
        <v>40.49392547638499</v>
      </c>
      <c r="G80" s="32">
        <f t="shared" si="11"/>
        <v>2.9774204842684826</v>
      </c>
      <c r="H80" s="32">
        <f t="shared" si="12"/>
        <v>-26.7032933024727</v>
      </c>
    </row>
    <row r="81" spans="1:8" ht="25.5" customHeight="1">
      <c r="A81" s="19" t="s">
        <v>167</v>
      </c>
      <c r="B81" s="92">
        <v>261620</v>
      </c>
      <c r="C81" s="61">
        <v>331200</v>
      </c>
      <c r="D81" s="61">
        <v>624843</v>
      </c>
      <c r="E81" s="61">
        <v>550000</v>
      </c>
      <c r="F81" s="32">
        <f>((D81-B81)/B81)*100</f>
        <v>138.83609815763322</v>
      </c>
      <c r="G81" s="32">
        <f>((E81-B81)/B81)*100</f>
        <v>110.22857579695741</v>
      </c>
      <c r="H81" s="32">
        <f>((E81-D81)/D81)*100</f>
        <v>-11.977888845678034</v>
      </c>
    </row>
    <row r="82" spans="1:8" ht="25.5" customHeight="1">
      <c r="A82" s="29" t="s">
        <v>85</v>
      </c>
      <c r="B82" s="92">
        <v>172373</v>
      </c>
      <c r="C82" s="61">
        <v>75400</v>
      </c>
      <c r="D82" s="61">
        <v>118114</v>
      </c>
      <c r="E82" s="61">
        <v>110000</v>
      </c>
      <c r="F82" s="32">
        <f t="shared" si="10"/>
        <v>-31.477667616157984</v>
      </c>
      <c r="G82" s="32">
        <f t="shared" si="11"/>
        <v>-36.18490134765885</v>
      </c>
      <c r="H82" s="32">
        <f t="shared" si="12"/>
        <v>-6.869634420983119</v>
      </c>
    </row>
    <row r="83" spans="1:8" ht="25.5" customHeight="1">
      <c r="A83" s="35" t="s">
        <v>169</v>
      </c>
      <c r="B83" s="92"/>
      <c r="C83" s="63"/>
      <c r="D83" s="63"/>
      <c r="E83" s="63"/>
      <c r="F83" s="32" t="e">
        <f t="shared" si="10"/>
        <v>#DIV/0!</v>
      </c>
      <c r="G83" s="32" t="e">
        <f t="shared" si="11"/>
        <v>#DIV/0!</v>
      </c>
      <c r="H83" s="32" t="e">
        <f t="shared" si="12"/>
        <v>#DIV/0!</v>
      </c>
    </row>
    <row r="84" spans="1:8" ht="25.5" customHeight="1">
      <c r="A84" s="19" t="s">
        <v>138</v>
      </c>
      <c r="B84" s="92">
        <v>146</v>
      </c>
      <c r="C84" s="61">
        <v>1831</v>
      </c>
      <c r="D84" s="61"/>
      <c r="E84" s="61"/>
      <c r="F84" s="32">
        <f t="shared" si="10"/>
        <v>-100</v>
      </c>
      <c r="G84" s="32">
        <f t="shared" si="11"/>
        <v>-100</v>
      </c>
      <c r="H84" s="32" t="e">
        <f t="shared" si="12"/>
        <v>#DIV/0!</v>
      </c>
    </row>
    <row r="85" spans="1:8" ht="25.5" customHeight="1">
      <c r="A85" s="19" t="s">
        <v>87</v>
      </c>
      <c r="B85" s="92"/>
      <c r="C85" s="61"/>
      <c r="D85" s="61"/>
      <c r="E85" s="61"/>
      <c r="F85" s="32" t="e">
        <f>((D85-B85)/B85)*100</f>
        <v>#DIV/0!</v>
      </c>
      <c r="G85" s="32" t="e">
        <f>((E85-B85)/B85)*100</f>
        <v>#DIV/0!</v>
      </c>
      <c r="H85" s="32" t="e">
        <f>((E85-D85)/D85)*100</f>
        <v>#DIV/0!</v>
      </c>
    </row>
    <row r="86" spans="1:8" ht="25.5" customHeight="1">
      <c r="A86" s="19" t="s">
        <v>177</v>
      </c>
      <c r="B86" s="92"/>
      <c r="C86" s="63"/>
      <c r="D86" s="63"/>
      <c r="E86" s="63"/>
      <c r="F86" s="32" t="e">
        <f>((D86-B86)/B86)*100</f>
        <v>#DIV/0!</v>
      </c>
      <c r="G86" s="32" t="e">
        <f>((E86-B86)/B86)*100</f>
        <v>#DIV/0!</v>
      </c>
      <c r="H86" s="32" t="e">
        <f>((E86-D86)/D86)*100</f>
        <v>#DIV/0!</v>
      </c>
    </row>
    <row r="87" spans="1:8" ht="25.5" customHeight="1">
      <c r="A87" s="19" t="s">
        <v>178</v>
      </c>
      <c r="B87" s="92"/>
      <c r="C87" s="61"/>
      <c r="D87" s="61"/>
      <c r="E87" s="61"/>
      <c r="F87" s="32" t="e">
        <f t="shared" si="10"/>
        <v>#DIV/0!</v>
      </c>
      <c r="G87" s="32" t="e">
        <f t="shared" si="11"/>
        <v>#DIV/0!</v>
      </c>
      <c r="H87" s="32" t="e">
        <f t="shared" si="12"/>
        <v>#DIV/0!</v>
      </c>
    </row>
    <row r="88" spans="1:8" ht="25.5" customHeight="1">
      <c r="A88" s="19" t="s">
        <v>192</v>
      </c>
      <c r="B88" s="92"/>
      <c r="C88" s="61"/>
      <c r="D88" s="61"/>
      <c r="E88" s="61"/>
      <c r="F88" s="32" t="e">
        <f>((D88-B88)/B88)*100</f>
        <v>#DIV/0!</v>
      </c>
      <c r="G88" s="32" t="e">
        <f>((E88-B88)/B88)*100</f>
        <v>#DIV/0!</v>
      </c>
      <c r="H88" s="32" t="e">
        <f>((E88-D88)/D88)*100</f>
        <v>#DIV/0!</v>
      </c>
    </row>
    <row r="89" spans="1:8" ht="25.5" customHeight="1">
      <c r="A89" s="29" t="s">
        <v>86</v>
      </c>
      <c r="B89" s="92">
        <v>900</v>
      </c>
      <c r="C89" s="63">
        <v>1218</v>
      </c>
      <c r="D89" s="63">
        <v>1356</v>
      </c>
      <c r="E89" s="63">
        <v>1500</v>
      </c>
      <c r="F89" s="32">
        <f t="shared" si="10"/>
        <v>50.66666666666667</v>
      </c>
      <c r="G89" s="32">
        <f t="shared" si="11"/>
        <v>66.66666666666666</v>
      </c>
      <c r="H89" s="32">
        <f t="shared" si="12"/>
        <v>10.619469026548673</v>
      </c>
    </row>
    <row r="90" spans="1:8" ht="40.5" customHeight="1" hidden="1">
      <c r="A90" s="16"/>
      <c r="B90" s="10" t="s">
        <v>40</v>
      </c>
      <c r="C90" s="10" t="s">
        <v>46</v>
      </c>
      <c r="D90" s="10" t="s">
        <v>45</v>
      </c>
      <c r="E90" s="10" t="s">
        <v>44</v>
      </c>
      <c r="F90" s="17" t="s">
        <v>47</v>
      </c>
      <c r="G90" s="17"/>
      <c r="H90" s="17" t="s">
        <v>48</v>
      </c>
    </row>
    <row r="91" spans="1:8" ht="30" customHeight="1" hidden="1">
      <c r="A91" s="3" t="s">
        <v>35</v>
      </c>
      <c r="B91" s="20">
        <f>SUM(B92:B93)</f>
        <v>0</v>
      </c>
      <c r="C91" s="20">
        <f>SUM(C92:C93)</f>
        <v>0</v>
      </c>
      <c r="D91" s="20">
        <f>SUM(D92:D93)</f>
        <v>0</v>
      </c>
      <c r="E91" s="20">
        <f>SUM(E92:E93)</f>
        <v>0</v>
      </c>
      <c r="F91" s="8" t="e">
        <f>((D91-B91)/B91)*100</f>
        <v>#DIV/0!</v>
      </c>
      <c r="G91" s="8"/>
      <c r="H91" s="8" t="e">
        <f>((E91-D91)/D91)*100</f>
        <v>#DIV/0!</v>
      </c>
    </row>
    <row r="92" spans="1:8" ht="30" customHeight="1" hidden="1">
      <c r="A92" s="18" t="s">
        <v>37</v>
      </c>
      <c r="B92" s="23"/>
      <c r="C92" s="23"/>
      <c r="D92" s="23"/>
      <c r="E92" s="23"/>
      <c r="F92" s="8" t="e">
        <f>((D92-B92)/B92)*100</f>
        <v>#DIV/0!</v>
      </c>
      <c r="G92" s="8"/>
      <c r="H92" s="8" t="e">
        <f>((E92-D92)/D92)*100</f>
        <v>#DIV/0!</v>
      </c>
    </row>
    <row r="93" spans="1:8" ht="30" customHeight="1" hidden="1">
      <c r="A93" s="18" t="s">
        <v>36</v>
      </c>
      <c r="B93" s="23"/>
      <c r="C93" s="23"/>
      <c r="D93" s="23"/>
      <c r="E93" s="23"/>
      <c r="F93" s="8" t="e">
        <f>((D93-B93)/B93)*100</f>
        <v>#DIV/0!</v>
      </c>
      <c r="G93" s="8"/>
      <c r="H93" s="8" t="e">
        <f>((E93-D93)/D93)*100</f>
        <v>#DIV/0!</v>
      </c>
    </row>
    <row r="94" spans="1:8" ht="30" customHeight="1" hidden="1">
      <c r="A94" s="3" t="s">
        <v>38</v>
      </c>
      <c r="B94" s="23"/>
      <c r="C94" s="23"/>
      <c r="D94" s="23"/>
      <c r="E94" s="23"/>
      <c r="F94" s="8" t="e">
        <f>((D94-B94)/B94)*100</f>
        <v>#DIV/0!</v>
      </c>
      <c r="G94" s="8"/>
      <c r="H94" s="8" t="e">
        <f>((E94-D94)/D94)*100</f>
        <v>#DIV/0!</v>
      </c>
    </row>
    <row r="95" spans="1:10" ht="30" customHeight="1">
      <c r="A95" s="41" t="s">
        <v>159</v>
      </c>
      <c r="B95" s="40">
        <f>B77+B78+B79+B80+B82+B89</f>
        <v>4525406</v>
      </c>
      <c r="C95" s="40">
        <f>C77+C78+C79+C80+C82+C89</f>
        <v>4240447</v>
      </c>
      <c r="D95" s="40">
        <f>D77+D78+D79+D80+D82+D89</f>
        <v>4172414</v>
      </c>
      <c r="E95" s="40">
        <f>E77+E78+E79+E80+E82+E89</f>
        <v>3881773.2399999998</v>
      </c>
      <c r="F95" s="36">
        <f>((D95-B95)/B95)*100</f>
        <v>-7.800228311006792</v>
      </c>
      <c r="G95" s="36">
        <f>((E95-C95)/C95)*100</f>
        <v>-8.458395070142375</v>
      </c>
      <c r="H95" s="36">
        <f>((F95-D95)/D95)*100</f>
        <v>-100.00018694761141</v>
      </c>
      <c r="J95" s="95"/>
    </row>
    <row r="96" spans="6:7" ht="12.75">
      <c r="F96" s="28"/>
      <c r="G96" s="28"/>
    </row>
    <row r="97" spans="1:7" ht="24.75" customHeight="1">
      <c r="A97" s="86" t="s">
        <v>171</v>
      </c>
      <c r="F97" s="28"/>
      <c r="G97" s="28"/>
    </row>
    <row r="98" spans="1:8" ht="38.25">
      <c r="A98" s="37" t="s">
        <v>89</v>
      </c>
      <c r="B98" s="59" t="s">
        <v>203</v>
      </c>
      <c r="C98" s="59" t="s">
        <v>187</v>
      </c>
      <c r="D98" s="59" t="s">
        <v>202</v>
      </c>
      <c r="E98" s="59" t="s">
        <v>189</v>
      </c>
      <c r="F98" s="60" t="s">
        <v>190</v>
      </c>
      <c r="G98" s="60" t="s">
        <v>191</v>
      </c>
      <c r="H98" s="60" t="s">
        <v>181</v>
      </c>
    </row>
    <row r="99" spans="1:8" ht="18" customHeight="1">
      <c r="A99" s="108" t="s">
        <v>90</v>
      </c>
      <c r="B99" s="109"/>
      <c r="C99" s="109"/>
      <c r="D99" s="109"/>
      <c r="E99" s="109"/>
      <c r="F99" s="109"/>
      <c r="G99" s="109"/>
      <c r="H99" s="110"/>
    </row>
    <row r="100" spans="1:8" ht="25.5" customHeight="1">
      <c r="A100" s="3" t="s">
        <v>91</v>
      </c>
      <c r="B100" s="32">
        <f aca="true" t="shared" si="13" ref="B100:E101">B62</f>
        <v>340246</v>
      </c>
      <c r="C100" s="32">
        <f t="shared" si="13"/>
        <v>352500</v>
      </c>
      <c r="D100" s="32">
        <f t="shared" si="13"/>
        <v>197487</v>
      </c>
      <c r="E100" s="32">
        <f t="shared" si="13"/>
        <v>180000</v>
      </c>
      <c r="F100" s="32">
        <f aca="true" t="shared" si="14" ref="F100:F113">((D100-B100)/B100)*100</f>
        <v>-41.95758363066722</v>
      </c>
      <c r="G100" s="32">
        <f aca="true" t="shared" si="15" ref="G100:G113">((E100-B100)/B100)*100</f>
        <v>-47.09710033328827</v>
      </c>
      <c r="H100" s="32">
        <f aca="true" t="shared" si="16" ref="H100:H113">((E100-D100)/D100)*100</f>
        <v>-8.854760060155858</v>
      </c>
    </row>
    <row r="101" spans="1:8" ht="25.5" customHeight="1">
      <c r="A101" s="3" t="s">
        <v>92</v>
      </c>
      <c r="B101" s="32">
        <f t="shared" si="13"/>
        <v>401807</v>
      </c>
      <c r="C101" s="32">
        <f t="shared" si="13"/>
        <v>691093</v>
      </c>
      <c r="D101" s="32">
        <f t="shared" si="13"/>
        <v>472585</v>
      </c>
      <c r="E101" s="32">
        <f t="shared" si="13"/>
        <v>327000</v>
      </c>
      <c r="F101" s="32">
        <f t="shared" si="14"/>
        <v>17.6149245782179</v>
      </c>
      <c r="G101" s="32">
        <f t="shared" si="15"/>
        <v>-18.617644789662698</v>
      </c>
      <c r="H101" s="32">
        <f t="shared" si="16"/>
        <v>-30.80609837383751</v>
      </c>
    </row>
    <row r="102" spans="1:8" ht="25.5" customHeight="1">
      <c r="A102" s="3" t="s">
        <v>93</v>
      </c>
      <c r="B102" s="32">
        <f>-B80</f>
        <v>-873978</v>
      </c>
      <c r="C102" s="32">
        <f>-C80</f>
        <v>-693641</v>
      </c>
      <c r="D102" s="32">
        <f>-D80</f>
        <v>-1227886</v>
      </c>
      <c r="E102" s="32">
        <f>-E80</f>
        <v>-900000</v>
      </c>
      <c r="F102" s="32">
        <f t="shared" si="14"/>
        <v>40.49392547638499</v>
      </c>
      <c r="G102" s="32">
        <f t="shared" si="15"/>
        <v>2.9774204842684826</v>
      </c>
      <c r="H102" s="32">
        <f t="shared" si="16"/>
        <v>-26.7032933024727</v>
      </c>
    </row>
    <row r="103" spans="1:8" ht="25.5" customHeight="1">
      <c r="A103" s="39" t="s">
        <v>94</v>
      </c>
      <c r="B103" s="46">
        <f>SUM(B100:B102)</f>
        <v>-131925</v>
      </c>
      <c r="C103" s="46">
        <f>SUM(C100:C102)</f>
        <v>349952</v>
      </c>
      <c r="D103" s="46">
        <f>SUM(D100:D102)</f>
        <v>-557814</v>
      </c>
      <c r="E103" s="46">
        <f>SUM(E100:E102)</f>
        <v>-393000</v>
      </c>
      <c r="F103" s="36">
        <f t="shared" si="14"/>
        <v>322.82660602615124</v>
      </c>
      <c r="G103" s="36">
        <f t="shared" si="15"/>
        <v>197.89653212052303</v>
      </c>
      <c r="H103" s="36">
        <f t="shared" si="16"/>
        <v>-29.546407942432424</v>
      </c>
    </row>
    <row r="104" spans="1:8" ht="25.5" customHeight="1">
      <c r="A104" s="3" t="s">
        <v>95</v>
      </c>
      <c r="B104" s="32">
        <f>B65+B69</f>
        <v>763027</v>
      </c>
      <c r="C104" s="32">
        <f>C65+C69</f>
        <v>413677</v>
      </c>
      <c r="D104" s="32">
        <f>D65+D69</f>
        <v>715580</v>
      </c>
      <c r="E104" s="32">
        <f>E65+E69</f>
        <v>758000</v>
      </c>
      <c r="F104" s="32">
        <f t="shared" si="14"/>
        <v>-6.2182596421882845</v>
      </c>
      <c r="G104" s="32">
        <f t="shared" si="15"/>
        <v>-0.6588233443901723</v>
      </c>
      <c r="H104" s="32">
        <f t="shared" si="16"/>
        <v>5.928058358254843</v>
      </c>
    </row>
    <row r="105" spans="1:8" ht="25.5" customHeight="1">
      <c r="A105" s="3" t="s">
        <v>96</v>
      </c>
      <c r="B105" s="32">
        <f>-(B82+B89)</f>
        <v>-173273</v>
      </c>
      <c r="C105" s="32">
        <f>-(C82+C89)</f>
        <v>-76618</v>
      </c>
      <c r="D105" s="32">
        <f>-(D82+D89)</f>
        <v>-119470</v>
      </c>
      <c r="E105" s="32">
        <f>-(E82+E89)</f>
        <v>-111500</v>
      </c>
      <c r="F105" s="32">
        <f t="shared" si="14"/>
        <v>-31.05100044438545</v>
      </c>
      <c r="G105" s="32">
        <f t="shared" si="15"/>
        <v>-35.650678409215516</v>
      </c>
      <c r="H105" s="32">
        <f t="shared" si="16"/>
        <v>-6.671130827822884</v>
      </c>
    </row>
    <row r="106" spans="1:8" ht="25.5" customHeight="1">
      <c r="A106" s="39" t="s">
        <v>97</v>
      </c>
      <c r="B106" s="46">
        <f>SUM(B103:B105)</f>
        <v>457829</v>
      </c>
      <c r="C106" s="46">
        <f>SUM(C103:C105)</f>
        <v>687011</v>
      </c>
      <c r="D106" s="46">
        <f>SUM(D103:D105)</f>
        <v>38296</v>
      </c>
      <c r="E106" s="46">
        <f>SUM(E103:E105)</f>
        <v>253500</v>
      </c>
      <c r="F106" s="36">
        <f t="shared" si="14"/>
        <v>-91.63530488457481</v>
      </c>
      <c r="G106" s="36">
        <f t="shared" si="15"/>
        <v>-44.629981936487205</v>
      </c>
      <c r="H106" s="36">
        <f t="shared" si="16"/>
        <v>561.9490286191769</v>
      </c>
    </row>
    <row r="107" spans="1:8" ht="25.5" customHeight="1">
      <c r="A107" s="5" t="s">
        <v>98</v>
      </c>
      <c r="B107" s="44">
        <f>SUM(B108:B110)</f>
        <v>1150191</v>
      </c>
      <c r="C107" s="44">
        <f>SUM(C108:C110)</f>
        <v>1100536</v>
      </c>
      <c r="D107" s="44">
        <f>SUM(D108:D110)</f>
        <v>503003</v>
      </c>
      <c r="E107" s="44">
        <f>SUM(E108:E110)</f>
        <v>503513</v>
      </c>
      <c r="F107" s="32">
        <f t="shared" si="14"/>
        <v>-56.26787203168865</v>
      </c>
      <c r="G107" s="32">
        <f t="shared" si="15"/>
        <v>-56.22353156997403</v>
      </c>
      <c r="H107" s="32">
        <f t="shared" si="16"/>
        <v>0.10139104538143909</v>
      </c>
    </row>
    <row r="108" spans="1:8" ht="25.5" customHeight="1">
      <c r="A108" s="3" t="s">
        <v>99</v>
      </c>
      <c r="B108" s="32">
        <f aca="true" t="shared" si="17" ref="B108:E110">B58</f>
        <v>0</v>
      </c>
      <c r="C108" s="32">
        <f t="shared" si="17"/>
        <v>0</v>
      </c>
      <c r="D108" s="32">
        <f t="shared" si="17"/>
        <v>0</v>
      </c>
      <c r="E108" s="32">
        <f t="shared" si="17"/>
        <v>0</v>
      </c>
      <c r="F108" s="32" t="e">
        <f t="shared" si="14"/>
        <v>#DIV/0!</v>
      </c>
      <c r="G108" s="32" t="e">
        <f t="shared" si="15"/>
        <v>#DIV/0!</v>
      </c>
      <c r="H108" s="32" t="e">
        <f t="shared" si="16"/>
        <v>#DIV/0!</v>
      </c>
    </row>
    <row r="109" spans="1:8" ht="25.5" customHeight="1">
      <c r="A109" s="3" t="s">
        <v>101</v>
      </c>
      <c r="B109" s="32">
        <f>B59</f>
        <v>3247</v>
      </c>
      <c r="C109" s="32">
        <f>C59</f>
        <v>536</v>
      </c>
      <c r="D109" s="32">
        <f t="shared" si="17"/>
        <v>4490</v>
      </c>
      <c r="E109" s="32">
        <f t="shared" si="17"/>
        <v>5000</v>
      </c>
      <c r="F109" s="32">
        <f t="shared" si="14"/>
        <v>38.281490606713895</v>
      </c>
      <c r="G109" s="32">
        <f t="shared" si="15"/>
        <v>53.988296889436405</v>
      </c>
      <c r="H109" s="32">
        <f t="shared" si="16"/>
        <v>11.358574610244988</v>
      </c>
    </row>
    <row r="110" spans="1:8" ht="25.5" customHeight="1">
      <c r="A110" s="3" t="s">
        <v>100</v>
      </c>
      <c r="B110" s="32">
        <f>B60</f>
        <v>1146944</v>
      </c>
      <c r="C110" s="32">
        <f>C60</f>
        <v>1100000</v>
      </c>
      <c r="D110" s="32">
        <f t="shared" si="17"/>
        <v>498513</v>
      </c>
      <c r="E110" s="32">
        <f t="shared" si="17"/>
        <v>498513</v>
      </c>
      <c r="F110" s="32">
        <f t="shared" si="14"/>
        <v>-56.53554140393952</v>
      </c>
      <c r="G110" s="32">
        <f t="shared" si="15"/>
        <v>-56.53554140393952</v>
      </c>
      <c r="H110" s="32">
        <f t="shared" si="16"/>
        <v>0</v>
      </c>
    </row>
    <row r="111" spans="1:8" ht="25.5" customHeight="1">
      <c r="A111" s="39" t="s">
        <v>102</v>
      </c>
      <c r="B111" s="46">
        <f>B106+B107</f>
        <v>1608020</v>
      </c>
      <c r="C111" s="46">
        <f>C106+C107</f>
        <v>1787547</v>
      </c>
      <c r="D111" s="46">
        <f>D106+D107</f>
        <v>541299</v>
      </c>
      <c r="E111" s="46">
        <f>E106+E107</f>
        <v>757013</v>
      </c>
      <c r="F111" s="36">
        <f t="shared" si="14"/>
        <v>-66.33754555291601</v>
      </c>
      <c r="G111" s="36">
        <f t="shared" si="15"/>
        <v>-52.92266265344958</v>
      </c>
      <c r="H111" s="36">
        <f t="shared" si="16"/>
        <v>39.85117282684801</v>
      </c>
    </row>
    <row r="112" spans="1:8" ht="25.5" customHeight="1">
      <c r="A112" s="3" t="s">
        <v>103</v>
      </c>
      <c r="B112" s="32">
        <f>-B79</f>
        <v>-398140</v>
      </c>
      <c r="C112" s="32">
        <f>-C79</f>
        <v>-419966</v>
      </c>
      <c r="D112" s="32">
        <f>-D79</f>
        <v>-388487</v>
      </c>
      <c r="E112" s="32">
        <f>-E79</f>
        <v>-432000</v>
      </c>
      <c r="F112" s="32">
        <f t="shared" si="14"/>
        <v>-2.424524036770985</v>
      </c>
      <c r="G112" s="32">
        <f t="shared" si="15"/>
        <v>8.504546139548902</v>
      </c>
      <c r="H112" s="32">
        <f t="shared" si="16"/>
        <v>11.200632196186746</v>
      </c>
    </row>
    <row r="113" spans="1:8" ht="25.5" customHeight="1">
      <c r="A113" s="3" t="s">
        <v>104</v>
      </c>
      <c r="B113" s="32">
        <f>-B78</f>
        <v>-10000</v>
      </c>
      <c r="C113" s="32">
        <f>-C78</f>
        <v>-15000</v>
      </c>
      <c r="D113" s="32">
        <f>-D78</f>
        <v>0</v>
      </c>
      <c r="E113" s="32">
        <f>-E78</f>
        <v>0</v>
      </c>
      <c r="F113" s="32">
        <f t="shared" si="14"/>
        <v>-100</v>
      </c>
      <c r="G113" s="32">
        <f t="shared" si="15"/>
        <v>-100</v>
      </c>
      <c r="H113" s="32" t="e">
        <f t="shared" si="16"/>
        <v>#DIV/0!</v>
      </c>
    </row>
    <row r="114" spans="1:8" ht="25.5" customHeight="1">
      <c r="A114" s="39" t="s">
        <v>105</v>
      </c>
      <c r="B114" s="46">
        <f>SUM(B111:B113)</f>
        <v>1199880</v>
      </c>
      <c r="C114" s="46">
        <f>SUM(C111:C113)</f>
        <v>1352581</v>
      </c>
      <c r="D114" s="46">
        <f>SUM(D111:D113)</f>
        <v>152812</v>
      </c>
      <c r="E114" s="46">
        <f>SUM(E111:E113)</f>
        <v>325013</v>
      </c>
      <c r="F114" s="36">
        <f>((D114-B114)/B114)*100</f>
        <v>-87.26439310597726</v>
      </c>
      <c r="G114" s="36">
        <f>((E114-B114)/B114)*100</f>
        <v>-72.9128746207954</v>
      </c>
      <c r="H114" s="36">
        <f>((E114-D114)/D114)*100</f>
        <v>112.68813967489464</v>
      </c>
    </row>
    <row r="115" spans="1:8" ht="25.5" customHeight="1">
      <c r="A115" s="5" t="s">
        <v>116</v>
      </c>
      <c r="B115" s="47">
        <f>SUM(B116:B119)</f>
        <v>146</v>
      </c>
      <c r="C115" s="47">
        <f>SUM(C116:C119)</f>
        <v>1831</v>
      </c>
      <c r="D115" s="47">
        <f>SUM(D116:D119)</f>
        <v>0</v>
      </c>
      <c r="E115" s="47">
        <f>SUM(E116:E119)</f>
        <v>0</v>
      </c>
      <c r="F115" s="32">
        <f>((D115-B115)/B115)*100</f>
        <v>-100</v>
      </c>
      <c r="G115" s="32">
        <f>((E115-B115)/B115)*100</f>
        <v>-100</v>
      </c>
      <c r="H115" s="32" t="e">
        <f>((E115-D115)/D115)*100</f>
        <v>#DIV/0!</v>
      </c>
    </row>
    <row r="116" spans="1:8" ht="25.5" customHeight="1">
      <c r="A116" s="3" t="s">
        <v>106</v>
      </c>
      <c r="B116" s="32">
        <f>B84+B85</f>
        <v>146</v>
      </c>
      <c r="C116" s="32">
        <f>C84+C85</f>
        <v>1831</v>
      </c>
      <c r="D116" s="32">
        <f>D84+D85</f>
        <v>0</v>
      </c>
      <c r="E116" s="32">
        <f>E84+E85</f>
        <v>0</v>
      </c>
      <c r="F116" s="32">
        <f>((D116-B116)/B116)*100</f>
        <v>-100</v>
      </c>
      <c r="G116" s="32">
        <f>((E116-B116)/B116)*100</f>
        <v>-100</v>
      </c>
      <c r="H116" s="32" t="e">
        <f>((E116-D116)/D116)*100</f>
        <v>#DIV/0!</v>
      </c>
    </row>
    <row r="117" spans="1:8" ht="25.5" customHeight="1">
      <c r="A117" s="3" t="s">
        <v>107</v>
      </c>
      <c r="B117" s="84">
        <f aca="true" t="shared" si="18" ref="B117:E118">B87</f>
        <v>0</v>
      </c>
      <c r="C117" s="84">
        <f t="shared" si="18"/>
        <v>0</v>
      </c>
      <c r="D117" s="84">
        <f t="shared" si="18"/>
        <v>0</v>
      </c>
      <c r="E117" s="84">
        <f t="shared" si="18"/>
        <v>0</v>
      </c>
      <c r="F117" s="32" t="e">
        <f aca="true" t="shared" si="19" ref="F117:F126">((D117-B117)/B117)*100</f>
        <v>#DIV/0!</v>
      </c>
      <c r="G117" s="32" t="e">
        <f aca="true" t="shared" si="20" ref="G117:G126">((E117-B117)/B117)*100</f>
        <v>#DIV/0!</v>
      </c>
      <c r="H117" s="32" t="e">
        <f aca="true" t="shared" si="21" ref="H117:H126">((E117-D117)/D117)*100</f>
        <v>#DIV/0!</v>
      </c>
    </row>
    <row r="118" spans="1:8" ht="25.5" customHeight="1">
      <c r="A118" s="3" t="s">
        <v>179</v>
      </c>
      <c r="B118" s="84">
        <f t="shared" si="18"/>
        <v>0</v>
      </c>
      <c r="C118" s="84">
        <f t="shared" si="18"/>
        <v>0</v>
      </c>
      <c r="D118" s="84">
        <f t="shared" si="18"/>
        <v>0</v>
      </c>
      <c r="E118" s="84">
        <f t="shared" si="18"/>
        <v>0</v>
      </c>
      <c r="F118" s="32" t="e">
        <f t="shared" si="19"/>
        <v>#DIV/0!</v>
      </c>
      <c r="G118" s="32" t="e">
        <f t="shared" si="20"/>
        <v>#DIV/0!</v>
      </c>
      <c r="H118" s="32" t="e">
        <f t="shared" si="21"/>
        <v>#DIV/0!</v>
      </c>
    </row>
    <row r="119" spans="1:8" ht="25.5" customHeight="1">
      <c r="A119" s="3" t="s">
        <v>108</v>
      </c>
      <c r="B119" s="32">
        <f>B86</f>
        <v>0</v>
      </c>
      <c r="C119" s="32">
        <f>C86</f>
        <v>0</v>
      </c>
      <c r="D119" s="32">
        <f>D86</f>
        <v>0</v>
      </c>
      <c r="E119" s="32">
        <f>E86</f>
        <v>0</v>
      </c>
      <c r="F119" s="32" t="e">
        <f t="shared" si="19"/>
        <v>#DIV/0!</v>
      </c>
      <c r="G119" s="32" t="e">
        <f t="shared" si="20"/>
        <v>#DIV/0!</v>
      </c>
      <c r="H119" s="32" t="e">
        <f t="shared" si="21"/>
        <v>#DIV/0!</v>
      </c>
    </row>
    <row r="120" spans="1:8" ht="25.5" customHeight="1">
      <c r="A120" s="3" t="s">
        <v>109</v>
      </c>
      <c r="B120" s="32">
        <f>-B68</f>
        <v>-1870135</v>
      </c>
      <c r="C120" s="32">
        <f>-C68</f>
        <v>-1682641</v>
      </c>
      <c r="D120" s="32">
        <f>-D68</f>
        <v>-2283759</v>
      </c>
      <c r="E120" s="32">
        <f>-E68</f>
        <v>-2113260.24</v>
      </c>
      <c r="F120" s="32">
        <f t="shared" si="19"/>
        <v>22.117333775369158</v>
      </c>
      <c r="G120" s="32">
        <f t="shared" si="20"/>
        <v>13.000411200260956</v>
      </c>
      <c r="H120" s="32">
        <f t="shared" si="21"/>
        <v>-7.465707195899382</v>
      </c>
    </row>
    <row r="121" spans="1:8" ht="25.5" customHeight="1">
      <c r="A121" s="39" t="s">
        <v>110</v>
      </c>
      <c r="B121" s="46">
        <f>B115+B120</f>
        <v>-1869989</v>
      </c>
      <c r="C121" s="46">
        <f>C115+C120</f>
        <v>-1680810</v>
      </c>
      <c r="D121" s="46">
        <f>D115+D120</f>
        <v>-2283759</v>
      </c>
      <c r="E121" s="46">
        <f>E115+E120</f>
        <v>-2113260.24</v>
      </c>
      <c r="F121" s="36">
        <f t="shared" si="19"/>
        <v>22.126868125962236</v>
      </c>
      <c r="G121" s="36">
        <f t="shared" si="20"/>
        <v>13.009233744155727</v>
      </c>
      <c r="H121" s="36">
        <f t="shared" si="21"/>
        <v>-7.465707195899382</v>
      </c>
    </row>
    <row r="122" spans="1:8" ht="25.5" customHeight="1">
      <c r="A122" s="5" t="s">
        <v>111</v>
      </c>
      <c r="B122" s="44">
        <f>SUM(B123:B125)</f>
        <v>3277875</v>
      </c>
      <c r="C122" s="44">
        <f>SUM(C123:C125)</f>
        <v>3031499</v>
      </c>
      <c r="D122" s="44">
        <f>SUM(D123:D125)</f>
        <v>2419000</v>
      </c>
      <c r="E122" s="44">
        <f>SUM(E123:E125)</f>
        <v>2417867.2399999998</v>
      </c>
      <c r="F122" s="32">
        <f t="shared" si="19"/>
        <v>-26.20218891812531</v>
      </c>
      <c r="G122" s="32">
        <f t="shared" si="20"/>
        <v>-26.236746672768184</v>
      </c>
      <c r="H122" s="32">
        <f t="shared" si="21"/>
        <v>-0.04682761471683514</v>
      </c>
    </row>
    <row r="123" spans="1:8" ht="25.5" customHeight="1">
      <c r="A123" s="3" t="s">
        <v>112</v>
      </c>
      <c r="B123" s="32">
        <f aca="true" t="shared" si="22" ref="B123:E124">B73</f>
        <v>520000</v>
      </c>
      <c r="C123" s="32">
        <f t="shared" si="22"/>
        <v>520000</v>
      </c>
      <c r="D123" s="32">
        <f t="shared" si="22"/>
        <v>520000</v>
      </c>
      <c r="E123" s="32">
        <f t="shared" si="22"/>
        <v>520000</v>
      </c>
      <c r="F123" s="32">
        <f t="shared" si="19"/>
        <v>0</v>
      </c>
      <c r="G123" s="32">
        <f t="shared" si="20"/>
        <v>0</v>
      </c>
      <c r="H123" s="32">
        <f t="shared" si="21"/>
        <v>0</v>
      </c>
    </row>
    <row r="124" spans="1:8" ht="25.5" customHeight="1">
      <c r="A124" s="3" t="s">
        <v>113</v>
      </c>
      <c r="B124" s="32">
        <f t="shared" si="22"/>
        <v>2743974</v>
      </c>
      <c r="C124" s="32">
        <f t="shared" si="22"/>
        <v>2497043</v>
      </c>
      <c r="D124" s="32">
        <f t="shared" si="22"/>
        <v>1896165</v>
      </c>
      <c r="E124" s="32">
        <f t="shared" si="22"/>
        <v>1896165</v>
      </c>
      <c r="F124" s="32">
        <f t="shared" si="19"/>
        <v>-30.897122203052945</v>
      </c>
      <c r="G124" s="32">
        <f t="shared" si="20"/>
        <v>-30.897122203052945</v>
      </c>
      <c r="H124" s="32">
        <f t="shared" si="21"/>
        <v>0</v>
      </c>
    </row>
    <row r="125" spans="1:8" ht="25.5" customHeight="1">
      <c r="A125" s="3" t="s">
        <v>114</v>
      </c>
      <c r="B125" s="32">
        <f>B49</f>
        <v>13901</v>
      </c>
      <c r="C125" s="32">
        <f>C49</f>
        <v>14456</v>
      </c>
      <c r="D125" s="32">
        <f>D49</f>
        <v>2835</v>
      </c>
      <c r="E125" s="32">
        <f>E49</f>
        <v>1702.2399999997579</v>
      </c>
      <c r="F125" s="32">
        <f t="shared" si="19"/>
        <v>-79.60578375656428</v>
      </c>
      <c r="G125" s="32">
        <f t="shared" si="20"/>
        <v>-87.75455003237352</v>
      </c>
      <c r="H125" s="32">
        <f t="shared" si="21"/>
        <v>-39.95626102293623</v>
      </c>
    </row>
    <row r="126" spans="1:8" ht="25.5" customHeight="1">
      <c r="A126" s="39" t="s">
        <v>115</v>
      </c>
      <c r="B126" s="46">
        <f>B121+B122</f>
        <v>1407886</v>
      </c>
      <c r="C126" s="46">
        <f>C121+C122</f>
        <v>1350689</v>
      </c>
      <c r="D126" s="46">
        <f>D121+D122</f>
        <v>135241</v>
      </c>
      <c r="E126" s="46">
        <f>E121+E122</f>
        <v>304606.99999999953</v>
      </c>
      <c r="F126" s="36">
        <f t="shared" si="19"/>
        <v>-90.3940375854295</v>
      </c>
      <c r="G126" s="36">
        <f t="shared" si="20"/>
        <v>-78.36422835371617</v>
      </c>
      <c r="H126" s="36">
        <f t="shared" si="21"/>
        <v>125.23273267722033</v>
      </c>
    </row>
    <row r="127" spans="6:7" ht="12.75">
      <c r="F127" s="28"/>
      <c r="G127" s="28"/>
    </row>
    <row r="128" spans="1:7" ht="21.75" customHeight="1">
      <c r="A128" s="86" t="s">
        <v>171</v>
      </c>
      <c r="F128" s="28"/>
      <c r="G128" s="28"/>
    </row>
    <row r="129" spans="1:8" ht="36" customHeight="1">
      <c r="A129" s="37" t="s">
        <v>139</v>
      </c>
      <c r="B129" s="59" t="s">
        <v>187</v>
      </c>
      <c r="C129" s="59" t="s">
        <v>202</v>
      </c>
      <c r="D129" s="59" t="s">
        <v>189</v>
      </c>
      <c r="E129" s="64"/>
      <c r="F129" s="64"/>
      <c r="G129" s="64"/>
      <c r="H129" s="64"/>
    </row>
    <row r="130" spans="1:8" ht="25.5" customHeight="1">
      <c r="A130" s="5" t="s">
        <v>140</v>
      </c>
      <c r="B130" s="47">
        <f>C38</f>
        <v>96629</v>
      </c>
      <c r="C130" s="47">
        <f>D38</f>
        <v>4234</v>
      </c>
      <c r="D130" s="47">
        <f>E38</f>
        <v>9702.239999999758</v>
      </c>
      <c r="E130" s="68"/>
      <c r="F130" s="65"/>
      <c r="G130" s="65"/>
      <c r="H130" s="65"/>
    </row>
    <row r="131" spans="1:8" ht="25.5" customHeight="1">
      <c r="A131" s="39" t="s">
        <v>141</v>
      </c>
      <c r="B131" s="40">
        <f>SUM(B132:B137)</f>
        <v>1049089</v>
      </c>
      <c r="C131" s="40">
        <f>SUM(C132:C137)</f>
        <v>-1858384</v>
      </c>
      <c r="D131" s="40">
        <f>SUM(D132:D137)</f>
        <v>331598</v>
      </c>
      <c r="E131" s="65"/>
      <c r="F131" s="65"/>
      <c r="G131" s="65"/>
      <c r="H131" s="65"/>
    </row>
    <row r="132" spans="1:8" ht="25.5" customHeight="1">
      <c r="A132" s="15" t="s">
        <v>176</v>
      </c>
      <c r="B132" s="32">
        <f aca="true" t="shared" si="23" ref="B132:D133">C100-B100</f>
        <v>12254</v>
      </c>
      <c r="C132" s="32">
        <f t="shared" si="23"/>
        <v>-155013</v>
      </c>
      <c r="D132" s="32">
        <f t="shared" si="23"/>
        <v>-17487</v>
      </c>
      <c r="E132" s="45"/>
      <c r="F132" s="45"/>
      <c r="G132" s="45"/>
      <c r="H132" s="45"/>
    </row>
    <row r="133" spans="1:8" ht="25.5" customHeight="1">
      <c r="A133" s="15" t="s">
        <v>142</v>
      </c>
      <c r="B133" s="32">
        <f t="shared" si="23"/>
        <v>289286</v>
      </c>
      <c r="C133" s="32">
        <f t="shared" si="23"/>
        <v>-218508</v>
      </c>
      <c r="D133" s="32">
        <f t="shared" si="23"/>
        <v>-145585</v>
      </c>
      <c r="E133" s="45"/>
      <c r="F133" s="45"/>
      <c r="G133" s="45"/>
      <c r="H133" s="45"/>
    </row>
    <row r="134" spans="1:8" ht="25.5" customHeight="1">
      <c r="A134" s="15" t="s">
        <v>143</v>
      </c>
      <c r="B134" s="32">
        <f aca="true" t="shared" si="24" ref="B134:D135">C102-B102</f>
        <v>180337</v>
      </c>
      <c r="C134" s="32">
        <f t="shared" si="24"/>
        <v>-534245</v>
      </c>
      <c r="D134" s="32">
        <f t="shared" si="24"/>
        <v>327886</v>
      </c>
      <c r="E134" s="45"/>
      <c r="F134" s="45"/>
      <c r="G134" s="45"/>
      <c r="H134" s="45"/>
    </row>
    <row r="135" spans="1:8" ht="25.5" customHeight="1">
      <c r="A135" s="15" t="s">
        <v>144</v>
      </c>
      <c r="B135" s="32">
        <f t="shared" si="24"/>
        <v>481877</v>
      </c>
      <c r="C135" s="32">
        <f t="shared" si="24"/>
        <v>-907766</v>
      </c>
      <c r="D135" s="32">
        <f t="shared" si="24"/>
        <v>164814</v>
      </c>
      <c r="E135" s="26"/>
      <c r="F135" s="26"/>
      <c r="G135" s="26"/>
      <c r="H135" s="26"/>
    </row>
    <row r="136" spans="1:8" ht="25.5" customHeight="1">
      <c r="A136" s="15" t="s">
        <v>145</v>
      </c>
      <c r="B136" s="32">
        <f>C105-B105</f>
        <v>96655</v>
      </c>
      <c r="C136" s="32">
        <f>D105-C105</f>
        <v>-42852</v>
      </c>
      <c r="D136" s="32">
        <f>E105-D105</f>
        <v>7970</v>
      </c>
      <c r="E136" s="26"/>
      <c r="F136" s="26"/>
      <c r="G136" s="26"/>
      <c r="H136" s="26"/>
    </row>
    <row r="137" spans="1:8" ht="25.5" customHeight="1">
      <c r="A137" s="56" t="s">
        <v>146</v>
      </c>
      <c r="B137" s="14">
        <f>-C48</f>
        <v>-11320</v>
      </c>
      <c r="C137" s="14">
        <f>-D48</f>
        <v>0</v>
      </c>
      <c r="D137" s="14">
        <f>-E48</f>
        <v>-6000</v>
      </c>
      <c r="E137" s="26"/>
      <c r="F137" s="26"/>
      <c r="G137" s="26"/>
      <c r="H137" s="26"/>
    </row>
    <row r="138" spans="1:8" ht="25.5" customHeight="1">
      <c r="A138" s="58" t="s">
        <v>147</v>
      </c>
      <c r="B138" s="76">
        <f>SUM(B139:B140)</f>
        <v>-26826</v>
      </c>
      <c r="C138" s="76">
        <f>SUM(C139:C140)</f>
        <v>46479</v>
      </c>
      <c r="D138" s="76">
        <f>SUM(D139:D140)</f>
        <v>-43513</v>
      </c>
      <c r="E138" s="26"/>
      <c r="F138" s="26"/>
      <c r="G138" s="26"/>
      <c r="H138" s="26"/>
    </row>
    <row r="139" spans="1:8" ht="25.5" customHeight="1">
      <c r="A139" s="56" t="s">
        <v>148</v>
      </c>
      <c r="B139" s="14">
        <f aca="true" t="shared" si="25" ref="B139:D140">C112-B112</f>
        <v>-21826</v>
      </c>
      <c r="C139" s="14">
        <f t="shared" si="25"/>
        <v>31479</v>
      </c>
      <c r="D139" s="14">
        <f t="shared" si="25"/>
        <v>-43513</v>
      </c>
      <c r="E139" s="26"/>
      <c r="F139" s="26"/>
      <c r="G139" s="26"/>
      <c r="H139" s="26"/>
    </row>
    <row r="140" spans="1:8" ht="25.5" customHeight="1">
      <c r="A140" s="56" t="s">
        <v>149</v>
      </c>
      <c r="B140" s="14">
        <f t="shared" si="25"/>
        <v>-5000</v>
      </c>
      <c r="C140" s="14">
        <f t="shared" si="25"/>
        <v>15000</v>
      </c>
      <c r="D140" s="14">
        <f t="shared" si="25"/>
        <v>0</v>
      </c>
      <c r="E140" s="26"/>
      <c r="F140" s="26"/>
      <c r="G140" s="26"/>
      <c r="H140" s="26"/>
    </row>
    <row r="141" spans="1:8" ht="25.5" customHeight="1">
      <c r="A141" s="58" t="s">
        <v>150</v>
      </c>
      <c r="B141" s="76">
        <f>B130+B131+B137+B138</f>
        <v>1107572</v>
      </c>
      <c r="C141" s="76">
        <f>C130+C131+C137+C138</f>
        <v>-1807671</v>
      </c>
      <c r="D141" s="76">
        <f>D130+D131+D137+D138</f>
        <v>291787.23999999976</v>
      </c>
      <c r="E141" s="26"/>
      <c r="F141" s="26"/>
      <c r="G141" s="26"/>
      <c r="H141" s="26"/>
    </row>
    <row r="142" spans="1:8" ht="25.5" customHeight="1">
      <c r="A142" s="56" t="s">
        <v>173</v>
      </c>
      <c r="B142" s="14">
        <f>C109-B109-C40</f>
        <v>-5871</v>
      </c>
      <c r="C142" s="14">
        <f>D109-C109-D40</f>
        <v>2394</v>
      </c>
      <c r="D142" s="14">
        <f>E109-D109-E40</f>
        <v>-1490</v>
      </c>
      <c r="E142" s="26"/>
      <c r="F142" s="26"/>
      <c r="G142" s="26"/>
      <c r="H142" s="26"/>
    </row>
    <row r="143" spans="1:8" ht="25.5" customHeight="1">
      <c r="A143" s="56" t="s">
        <v>175</v>
      </c>
      <c r="B143" s="14">
        <f>C108-B108-C58</f>
        <v>0</v>
      </c>
      <c r="C143" s="14">
        <f>D108-C108-D58</f>
        <v>0</v>
      </c>
      <c r="D143" s="14">
        <f>E108-D108-E58</f>
        <v>0</v>
      </c>
      <c r="E143" s="26"/>
      <c r="F143" s="26"/>
      <c r="G143" s="26"/>
      <c r="H143" s="26"/>
    </row>
    <row r="144" spans="1:8" ht="25.5" customHeight="1">
      <c r="A144" s="56" t="s">
        <v>174</v>
      </c>
      <c r="B144" s="14">
        <f>C110-B110</f>
        <v>-46944</v>
      </c>
      <c r="C144" s="14">
        <f>D110-C110</f>
        <v>-601487</v>
      </c>
      <c r="D144" s="14">
        <f>E110-D110</f>
        <v>0</v>
      </c>
      <c r="E144" s="26"/>
      <c r="F144" s="26"/>
      <c r="G144" s="26"/>
      <c r="H144" s="26"/>
    </row>
    <row r="145" spans="1:8" ht="25.5" customHeight="1">
      <c r="A145" s="58" t="s">
        <v>151</v>
      </c>
      <c r="B145" s="76">
        <f>B141+SUM(B142:B144)</f>
        <v>1054757</v>
      </c>
      <c r="C145" s="76">
        <f>C141+SUM(C142:C144)</f>
        <v>-2406764</v>
      </c>
      <c r="D145" s="76">
        <f>D141+SUM(D142:D144)</f>
        <v>290297.23999999976</v>
      </c>
      <c r="E145" s="26"/>
      <c r="F145" s="26"/>
      <c r="G145" s="26"/>
      <c r="H145" s="26"/>
    </row>
    <row r="146" spans="1:8" ht="25.5" customHeight="1">
      <c r="A146" s="56" t="s">
        <v>172</v>
      </c>
      <c r="B146" s="14">
        <f>C123+C124-B123-B124-C125</f>
        <v>-261387</v>
      </c>
      <c r="C146" s="14">
        <f>D123+D124-C123-C124-D125</f>
        <v>-603713</v>
      </c>
      <c r="D146" s="14">
        <f>E123+E124-D123-D124-E125</f>
        <v>-1702.2399999997579</v>
      </c>
      <c r="E146" s="26"/>
      <c r="F146" s="26"/>
      <c r="G146" s="26"/>
      <c r="H146" s="26"/>
    </row>
    <row r="147" spans="1:8" ht="25.5" customHeight="1">
      <c r="A147" s="56" t="s">
        <v>152</v>
      </c>
      <c r="B147" s="14">
        <f aca="true" t="shared" si="26" ref="B147:D148">C44</f>
        <v>120</v>
      </c>
      <c r="C147" s="14">
        <f t="shared" si="26"/>
        <v>161</v>
      </c>
      <c r="D147" s="14">
        <f t="shared" si="26"/>
        <v>0</v>
      </c>
      <c r="E147" s="26"/>
      <c r="F147" s="26"/>
      <c r="G147" s="26"/>
      <c r="H147" s="26"/>
    </row>
    <row r="148" spans="1:8" ht="25.5" customHeight="1">
      <c r="A148" s="56" t="s">
        <v>153</v>
      </c>
      <c r="B148" s="14">
        <f t="shared" si="26"/>
        <v>0</v>
      </c>
      <c r="C148" s="14">
        <f t="shared" si="26"/>
        <v>0</v>
      </c>
      <c r="D148" s="14">
        <f t="shared" si="26"/>
        <v>0</v>
      </c>
      <c r="E148" s="26"/>
      <c r="F148" s="26"/>
      <c r="G148" s="26"/>
      <c r="H148" s="26"/>
    </row>
    <row r="149" spans="1:8" ht="25.5" customHeight="1">
      <c r="A149" s="56" t="s">
        <v>154</v>
      </c>
      <c r="B149" s="14">
        <f>C115-B115</f>
        <v>1685</v>
      </c>
      <c r="C149" s="14">
        <f>D115-C115</f>
        <v>-1831</v>
      </c>
      <c r="D149" s="14">
        <f>E115-D115</f>
        <v>0</v>
      </c>
      <c r="E149" s="26"/>
      <c r="F149" s="26"/>
      <c r="G149" s="26"/>
      <c r="H149" s="26"/>
    </row>
    <row r="150" spans="1:8" ht="25.5" customHeight="1">
      <c r="A150" s="58" t="s">
        <v>155</v>
      </c>
      <c r="B150" s="76">
        <f>SUM(B145:B149)</f>
        <v>795175</v>
      </c>
      <c r="C150" s="76">
        <f>SUM(C145:C149)</f>
        <v>-3012147</v>
      </c>
      <c r="D150" s="76">
        <f>SUM(D145:D149)</f>
        <v>288595</v>
      </c>
      <c r="E150" s="26"/>
      <c r="F150" s="26"/>
      <c r="G150" s="26"/>
      <c r="H150" s="26"/>
    </row>
    <row r="151" spans="1:8" ht="21" customHeight="1">
      <c r="A151" s="77"/>
      <c r="B151" s="78"/>
      <c r="C151" s="78"/>
      <c r="D151" s="26"/>
      <c r="E151" s="26"/>
      <c r="F151" s="26"/>
      <c r="G151" s="26"/>
      <c r="H151" s="26"/>
    </row>
    <row r="152" spans="1:8" ht="38.25">
      <c r="A152" s="67"/>
      <c r="B152" s="89" t="s">
        <v>183</v>
      </c>
      <c r="C152" s="59" t="s">
        <v>188</v>
      </c>
      <c r="D152" s="59" t="s">
        <v>189</v>
      </c>
      <c r="E152" s="66"/>
      <c r="F152" s="66"/>
      <c r="G152" s="66"/>
      <c r="H152" s="66"/>
    </row>
    <row r="153" spans="1:8" ht="25.5" customHeight="1">
      <c r="A153" s="57" t="s">
        <v>156</v>
      </c>
      <c r="B153" s="30"/>
      <c r="C153" s="14">
        <f>B155</f>
        <v>0</v>
      </c>
      <c r="D153" s="14">
        <f>C155</f>
        <v>795175</v>
      </c>
      <c r="E153" s="69"/>
      <c r="F153" s="26"/>
      <c r="G153" s="26"/>
      <c r="H153" s="26"/>
    </row>
    <row r="154" spans="1:8" ht="25.5" customHeight="1">
      <c r="A154" s="56" t="s">
        <v>157</v>
      </c>
      <c r="B154" s="30"/>
      <c r="C154" s="88">
        <f>B150</f>
        <v>795175</v>
      </c>
      <c r="D154" s="14">
        <f>D150</f>
        <v>288595</v>
      </c>
      <c r="E154" s="69"/>
      <c r="F154" s="87"/>
      <c r="G154" s="26"/>
      <c r="H154" s="26"/>
    </row>
    <row r="155" spans="1:8" ht="25.5" customHeight="1">
      <c r="A155" s="57" t="s">
        <v>158</v>
      </c>
      <c r="B155" s="30"/>
      <c r="C155" s="14">
        <f>SUM(C153:C154)</f>
        <v>795175</v>
      </c>
      <c r="D155" s="14">
        <f>SUM(D153:D154)</f>
        <v>1083770</v>
      </c>
      <c r="E155" s="69"/>
      <c r="F155" s="26"/>
      <c r="G155" s="26"/>
      <c r="H155" s="26"/>
    </row>
    <row r="156" spans="6:8" ht="30" customHeight="1">
      <c r="F156" s="28"/>
      <c r="G156" s="26"/>
      <c r="H156" s="69"/>
    </row>
    <row r="157" spans="1:8" ht="20.25" customHeight="1">
      <c r="A157" s="86" t="s">
        <v>171</v>
      </c>
      <c r="F157" s="28"/>
      <c r="G157" s="26"/>
      <c r="H157" s="69"/>
    </row>
    <row r="158" spans="1:8" ht="37.5" customHeight="1">
      <c r="A158" s="37" t="s">
        <v>41</v>
      </c>
      <c r="B158" s="59" t="s">
        <v>203</v>
      </c>
      <c r="C158" s="59" t="s">
        <v>187</v>
      </c>
      <c r="D158" s="59" t="s">
        <v>202</v>
      </c>
      <c r="E158" s="59" t="s">
        <v>189</v>
      </c>
      <c r="F158" s="64"/>
      <c r="G158" s="64"/>
      <c r="H158" s="64"/>
    </row>
    <row r="159" spans="1:8" ht="25.5" customHeight="1">
      <c r="A159" s="13" t="s">
        <v>127</v>
      </c>
      <c r="B159" s="51">
        <f>B49/B77</f>
        <v>0.004527990905581894</v>
      </c>
      <c r="C159" s="51">
        <f>C49/C77</f>
        <v>0.004762748820349879</v>
      </c>
      <c r="D159" s="51">
        <f>D49/D77</f>
        <v>0.0011635203735085085</v>
      </c>
      <c r="E159" s="51">
        <f>E49/E77</f>
        <v>0.0006981334052617327</v>
      </c>
      <c r="F159" s="45"/>
      <c r="G159" s="45"/>
      <c r="H159" s="45"/>
    </row>
    <row r="160" spans="1:8" ht="25.5" customHeight="1">
      <c r="A160" s="13" t="s">
        <v>132</v>
      </c>
      <c r="B160" s="50">
        <f>B43/B114</f>
        <v>0.013205487215388206</v>
      </c>
      <c r="C160" s="50">
        <f>C43/C114</f>
        <v>0.01896818009420508</v>
      </c>
      <c r="D160" s="50">
        <f>D43/D114</f>
        <v>0.01749862576237468</v>
      </c>
      <c r="E160" s="50">
        <f>E43/E114</f>
        <v>0.023698252069916458</v>
      </c>
      <c r="F160" s="45"/>
      <c r="G160" s="45"/>
      <c r="H160" s="45"/>
    </row>
    <row r="161" spans="1:14" ht="25.5" customHeight="1">
      <c r="A161" s="13" t="s">
        <v>133</v>
      </c>
      <c r="B161" s="50">
        <f>B49/B43</f>
        <v>0.8773114547175765</v>
      </c>
      <c r="C161" s="50">
        <f>C49/C43</f>
        <v>0.5634549423136888</v>
      </c>
      <c r="D161" s="50">
        <f>D49/D43</f>
        <v>1.0602094240837696</v>
      </c>
      <c r="E161" s="50">
        <f>E49/E43</f>
        <v>0.22100583726290163</v>
      </c>
      <c r="F161" s="45"/>
      <c r="G161" s="45"/>
      <c r="H161" s="45"/>
      <c r="I161" s="2"/>
      <c r="J161" s="2"/>
      <c r="K161" s="2"/>
      <c r="L161" s="2"/>
      <c r="M161" s="2"/>
      <c r="N161" s="2"/>
    </row>
    <row r="162" spans="1:14" ht="25.5" customHeight="1">
      <c r="A162" s="13" t="s">
        <v>130</v>
      </c>
      <c r="B162" s="50">
        <f>B121/B19</f>
        <v>-1.3100390211779211</v>
      </c>
      <c r="C162" s="50">
        <f>C121/C19</f>
        <v>-1.4751659639601054</v>
      </c>
      <c r="D162" s="50">
        <f>D121/D19</f>
        <v>-1.481016795491112</v>
      </c>
      <c r="E162" s="50">
        <f>E121/E19</f>
        <v>-0.7157079150968104</v>
      </c>
      <c r="F162" s="45"/>
      <c r="G162" s="45"/>
      <c r="H162" s="45"/>
      <c r="I162" s="2"/>
      <c r="J162" s="2"/>
      <c r="K162" s="2"/>
      <c r="L162" s="2"/>
      <c r="M162" s="2"/>
      <c r="N162" s="2"/>
    </row>
    <row r="163" spans="1:14" ht="25.5" customHeight="1">
      <c r="A163" s="13" t="s">
        <v>131</v>
      </c>
      <c r="B163" s="50">
        <f>B114/B77</f>
        <v>0.39083848124520565</v>
      </c>
      <c r="C163" s="50">
        <f>C114/C77</f>
        <v>0.4456283593094673</v>
      </c>
      <c r="D163" s="50">
        <f>D114/D77</f>
        <v>0.0627160054026745</v>
      </c>
      <c r="E163" s="50">
        <f>E114/E77</f>
        <v>0.13329638149988474</v>
      </c>
      <c r="F163" s="45"/>
      <c r="G163" s="45"/>
      <c r="H163" s="45"/>
      <c r="I163" s="2"/>
      <c r="J163" s="2"/>
      <c r="K163" s="2"/>
      <c r="L163" s="2"/>
      <c r="M163" s="2"/>
      <c r="N163" s="2"/>
    </row>
    <row r="164" spans="1:14" ht="25.5" customHeight="1">
      <c r="A164" s="13" t="s">
        <v>129</v>
      </c>
      <c r="B164" s="50">
        <f>B77/B114</f>
        <v>2.5586016935026836</v>
      </c>
      <c r="C164" s="50">
        <f>C77/C114</f>
        <v>2.244022354298929</v>
      </c>
      <c r="D164" s="50">
        <f>D77/D114</f>
        <v>15.944893071224772</v>
      </c>
      <c r="E164" s="50">
        <f>E77/E114</f>
        <v>7.502079116835326</v>
      </c>
      <c r="F164" s="45"/>
      <c r="G164" s="45"/>
      <c r="H164" s="45"/>
      <c r="I164" s="2"/>
      <c r="J164" s="2"/>
      <c r="K164" s="2"/>
      <c r="L164" s="2"/>
      <c r="M164" s="2"/>
      <c r="N164" s="2"/>
    </row>
    <row r="165" spans="1:14" ht="25.5" customHeight="1">
      <c r="A165" s="13" t="s">
        <v>117</v>
      </c>
      <c r="B165" s="50">
        <f>B121/B38</f>
        <v>-55.7257502160503</v>
      </c>
      <c r="C165" s="50">
        <f>C121/C38</f>
        <v>-17.39446749940494</v>
      </c>
      <c r="D165" s="50">
        <f>D121/D38</f>
        <v>-539.3856872933396</v>
      </c>
      <c r="E165" s="50">
        <f>E121/E38</f>
        <v>-217.81158165537576</v>
      </c>
      <c r="F165" s="45"/>
      <c r="G165" s="45"/>
      <c r="H165" s="45"/>
      <c r="I165" s="2"/>
      <c r="J165" s="2"/>
      <c r="K165" s="2"/>
      <c r="L165" s="2"/>
      <c r="M165" s="2"/>
      <c r="N165" s="2"/>
    </row>
    <row r="166" spans="1:14" ht="25.5" customHeight="1">
      <c r="A166" s="13" t="s">
        <v>122</v>
      </c>
      <c r="B166" s="50">
        <f>B121/B122</f>
        <v>-0.5704881973839759</v>
      </c>
      <c r="C166" s="50">
        <f>C121/C122</f>
        <v>-0.5544484758200481</v>
      </c>
      <c r="D166" s="50">
        <f>D121/D122</f>
        <v>-0.9440921868540719</v>
      </c>
      <c r="E166" s="50">
        <f>E121/E122</f>
        <v>-0.8740183104511563</v>
      </c>
      <c r="F166" s="45"/>
      <c r="G166" s="45"/>
      <c r="H166" s="45"/>
      <c r="I166" s="2"/>
      <c r="J166" s="2"/>
      <c r="K166" s="2"/>
      <c r="L166" s="2"/>
      <c r="M166" s="2"/>
      <c r="N166" s="2"/>
    </row>
    <row r="167" spans="1:8" ht="12.75">
      <c r="A167" s="48"/>
      <c r="B167" s="49"/>
      <c r="C167" s="49"/>
      <c r="D167" s="49"/>
      <c r="E167" s="49"/>
      <c r="F167" s="45"/>
      <c r="G167" s="45"/>
      <c r="H167" s="45"/>
    </row>
    <row r="168" spans="7:12" ht="18" customHeight="1">
      <c r="G168" s="69"/>
      <c r="H168" s="69"/>
      <c r="I168" s="105"/>
      <c r="J168" s="106"/>
      <c r="K168" s="106"/>
      <c r="L168" s="106"/>
    </row>
    <row r="169" spans="1:12" ht="30" customHeight="1">
      <c r="A169" s="70" t="s">
        <v>42</v>
      </c>
      <c r="B169" s="114" t="s">
        <v>43</v>
      </c>
      <c r="C169" s="114"/>
      <c r="D169" s="114"/>
      <c r="E169" s="114"/>
      <c r="F169" s="72"/>
      <c r="G169" s="31"/>
      <c r="H169" s="69"/>
      <c r="I169" s="24"/>
      <c r="J169" s="25"/>
      <c r="K169" s="26"/>
      <c r="L169" s="26"/>
    </row>
    <row r="170" spans="1:12" ht="30" customHeight="1">
      <c r="A170" s="54" t="s">
        <v>127</v>
      </c>
      <c r="B170" s="103" t="s">
        <v>119</v>
      </c>
      <c r="C170" s="103"/>
      <c r="D170" s="103"/>
      <c r="E170" s="103"/>
      <c r="F170" s="71"/>
      <c r="G170" s="31"/>
      <c r="H170" s="69"/>
      <c r="I170" s="24"/>
      <c r="J170" s="25"/>
      <c r="K170" s="26"/>
      <c r="L170" s="26"/>
    </row>
    <row r="171" spans="1:8" ht="30" customHeight="1">
      <c r="A171" s="54" t="s">
        <v>126</v>
      </c>
      <c r="B171" s="103" t="s">
        <v>118</v>
      </c>
      <c r="C171" s="103"/>
      <c r="D171" s="103"/>
      <c r="E171" s="103"/>
      <c r="F171" s="71"/>
      <c r="G171" s="31"/>
      <c r="H171" s="69"/>
    </row>
    <row r="172" spans="1:8" ht="30" customHeight="1">
      <c r="A172" s="54" t="s">
        <v>120</v>
      </c>
      <c r="B172" s="104" t="s">
        <v>124</v>
      </c>
      <c r="C172" s="104"/>
      <c r="D172" s="104"/>
      <c r="E172" s="104"/>
      <c r="F172" s="48"/>
      <c r="G172" s="31"/>
      <c r="H172" s="69"/>
    </row>
    <row r="173" spans="1:8" ht="30" customHeight="1">
      <c r="A173" s="54" t="s">
        <v>125</v>
      </c>
      <c r="B173" s="103" t="s">
        <v>121</v>
      </c>
      <c r="C173" s="103"/>
      <c r="D173" s="103"/>
      <c r="E173" s="103"/>
      <c r="F173" s="71"/>
      <c r="G173" s="31"/>
      <c r="H173" s="69"/>
    </row>
    <row r="174" spans="1:8" ht="51" customHeight="1">
      <c r="A174" s="54" t="s">
        <v>122</v>
      </c>
      <c r="B174" s="104" t="s">
        <v>123</v>
      </c>
      <c r="C174" s="104"/>
      <c r="D174" s="104"/>
      <c r="E174" s="104"/>
      <c r="F174" s="48"/>
      <c r="G174" s="69"/>
      <c r="H174" s="69"/>
    </row>
    <row r="175" spans="1:8" ht="30" customHeight="1">
      <c r="A175" s="54" t="s">
        <v>117</v>
      </c>
      <c r="B175" s="104" t="s">
        <v>128</v>
      </c>
      <c r="C175" s="104"/>
      <c r="D175" s="104"/>
      <c r="E175" s="104"/>
      <c r="F175" s="48"/>
      <c r="G175" s="69"/>
      <c r="H175" s="69"/>
    </row>
    <row r="176" spans="7:8" ht="12.75">
      <c r="G176" s="69"/>
      <c r="H176" s="69"/>
    </row>
    <row r="177" spans="1:8" ht="21" customHeight="1">
      <c r="A177" s="118" t="s">
        <v>3</v>
      </c>
      <c r="B177" s="118"/>
      <c r="C177" s="118"/>
      <c r="D177" s="118"/>
      <c r="E177" s="118"/>
      <c r="F177" s="73"/>
      <c r="G177" s="69"/>
      <c r="H177" s="69"/>
    </row>
    <row r="178" spans="1:8" ht="180" customHeight="1">
      <c r="A178" s="115" t="s">
        <v>134</v>
      </c>
      <c r="B178" s="116"/>
      <c r="C178" s="116"/>
      <c r="D178" s="116"/>
      <c r="E178" s="117"/>
      <c r="F178" s="74"/>
      <c r="G178" s="69"/>
      <c r="H178" s="69"/>
    </row>
    <row r="179" spans="1:5" ht="12.75">
      <c r="A179" s="107"/>
      <c r="B179" s="107"/>
      <c r="C179" s="107"/>
      <c r="D179" s="107"/>
      <c r="E179" s="107"/>
    </row>
    <row r="180" spans="1:5" ht="12.75">
      <c r="A180" s="107"/>
      <c r="B180" s="107"/>
      <c r="C180" s="107"/>
      <c r="D180" s="107"/>
      <c r="E180" s="107"/>
    </row>
    <row r="181" spans="1:5" ht="12.75">
      <c r="A181" s="107"/>
      <c r="B181" s="107"/>
      <c r="C181" s="107"/>
      <c r="D181" s="107"/>
      <c r="E181" s="107"/>
    </row>
    <row r="182" spans="1:5" ht="12.75">
      <c r="A182" s="107"/>
      <c r="B182" s="107"/>
      <c r="C182" s="107"/>
      <c r="D182" s="107"/>
      <c r="E182" s="107"/>
    </row>
    <row r="183" spans="1:5" ht="12.75">
      <c r="A183" s="107"/>
      <c r="B183" s="107"/>
      <c r="C183" s="107"/>
      <c r="D183" s="107"/>
      <c r="E183" s="107"/>
    </row>
    <row r="184" spans="1:5" ht="12.75">
      <c r="A184" s="107"/>
      <c r="B184" s="107"/>
      <c r="C184" s="107"/>
      <c r="D184" s="107"/>
      <c r="E184" s="107"/>
    </row>
  </sheetData>
  <sheetProtection selectLockedCells="1"/>
  <protectedRanges>
    <protectedRange sqref="C8:E18" name="Intervallo1"/>
    <protectedRange sqref="B21:E31" name="Intervallo2"/>
    <protectedRange sqref="B34:B35 D34:E35" name="Intervallo3"/>
    <protectedRange sqref="B8:B18" name="Intervallo1_1"/>
    <protectedRange sqref="C34:C35" name="Intervallo3_1"/>
  </protectedRanges>
  <mergeCells count="24">
    <mergeCell ref="A184:E184"/>
    <mergeCell ref="A181:E181"/>
    <mergeCell ref="A182:E182"/>
    <mergeCell ref="A183:E183"/>
    <mergeCell ref="B171:E171"/>
    <mergeCell ref="A178:E178"/>
    <mergeCell ref="A177:E177"/>
    <mergeCell ref="B175:E175"/>
    <mergeCell ref="B174:E174"/>
    <mergeCell ref="A180:E180"/>
    <mergeCell ref="A179:E179"/>
    <mergeCell ref="A7:H7"/>
    <mergeCell ref="A99:H99"/>
    <mergeCell ref="A55:H55"/>
    <mergeCell ref="A71:H71"/>
    <mergeCell ref="A20:H20"/>
    <mergeCell ref="B170:E170"/>
    <mergeCell ref="B169:E169"/>
    <mergeCell ref="A1:H1"/>
    <mergeCell ref="A72:H72"/>
    <mergeCell ref="B173:E173"/>
    <mergeCell ref="B172:E172"/>
    <mergeCell ref="I168:L168"/>
    <mergeCell ref="A3:H3"/>
  </mergeCells>
  <printOptions horizontalCentered="1"/>
  <pageMargins left="0.3937007874015748" right="0.3937007874015748" top="0.7874015748031497" bottom="0.7086614173228347" header="0.31496062992125984" footer="0.5118110236220472"/>
  <pageSetup fitToHeight="5" horizontalDpi="600" verticalDpi="600" orientation="portrait" paperSize="9" scale="55" r:id="rId1"/>
  <headerFooter alignWithMargins="0">
    <oddHeader>&amp;C&amp;8
</oddHeader>
    <oddFooter>&amp;L&amp;9BUDGET COMPLESSIVO&amp;R&amp;P/&amp;N</oddFooter>
  </headerFooter>
  <rowBreaks count="4" manualBreakCount="4">
    <brk id="52" max="7" man="1"/>
    <brk id="96" max="7" man="1"/>
    <brk id="127" max="7" man="1"/>
    <brk id="156" max="7" man="1"/>
  </rowBreaks>
</worksheet>
</file>

<file path=xl/worksheets/sheet3.xml><?xml version="1.0" encoding="utf-8"?>
<worksheet xmlns="http://schemas.openxmlformats.org/spreadsheetml/2006/main" xmlns:r="http://schemas.openxmlformats.org/officeDocument/2006/relationships">
  <sheetPr>
    <pageSetUpPr fitToPage="1"/>
  </sheetPr>
  <dimension ref="A1:M33"/>
  <sheetViews>
    <sheetView zoomScale="115" zoomScaleNormal="115" zoomScaleSheetLayoutView="80" zoomScalePageLayoutView="0" workbookViewId="0" topLeftCell="A6">
      <selection activeCell="B17" sqref="B17"/>
    </sheetView>
  </sheetViews>
  <sheetFormatPr defaultColWidth="9.140625" defaultRowHeight="12.75"/>
  <cols>
    <col min="1" max="1" width="44.7109375" style="0" customWidth="1"/>
    <col min="2" max="7" width="14.7109375" style="0" customWidth="1"/>
    <col min="8" max="8" width="17.8515625" style="0" customWidth="1"/>
    <col min="9" max="9" width="16.00390625" style="0" customWidth="1"/>
    <col min="10" max="10" width="21.00390625" style="0" customWidth="1"/>
    <col min="11" max="11" width="16.7109375" style="0" customWidth="1"/>
    <col min="13" max="13" width="12.28125" style="0" bestFit="1" customWidth="1"/>
  </cols>
  <sheetData>
    <row r="1" spans="1:11" ht="20.25">
      <c r="A1" s="97" t="s">
        <v>184</v>
      </c>
      <c r="B1" s="97"/>
      <c r="C1" s="97"/>
      <c r="D1" s="97"/>
      <c r="E1" s="97"/>
      <c r="F1" s="97"/>
      <c r="G1" s="97"/>
      <c r="H1" s="97"/>
      <c r="I1" s="97"/>
      <c r="J1" s="97"/>
      <c r="K1" s="97"/>
    </row>
    <row r="3" spans="1:11" ht="18">
      <c r="A3" s="98" t="s">
        <v>201</v>
      </c>
      <c r="B3" s="98"/>
      <c r="C3" s="98"/>
      <c r="D3" s="98"/>
      <c r="E3" s="98"/>
      <c r="F3" s="98"/>
      <c r="G3" s="98"/>
      <c r="H3" s="98"/>
      <c r="I3" s="98"/>
      <c r="J3" s="98"/>
      <c r="K3" s="98"/>
    </row>
    <row r="4" spans="1:11" ht="15" customHeight="1">
      <c r="A4" s="9"/>
      <c r="B4" s="9"/>
      <c r="C4" s="9"/>
      <c r="D4" s="9"/>
      <c r="E4" s="9"/>
      <c r="F4" s="9"/>
      <c r="G4" s="9"/>
      <c r="H4" s="9"/>
      <c r="I4" s="9"/>
      <c r="J4" s="9"/>
      <c r="K4" s="9"/>
    </row>
    <row r="5" spans="1:11" ht="89.25" customHeight="1">
      <c r="A5" s="59" t="s">
        <v>185</v>
      </c>
      <c r="B5" s="59" t="s">
        <v>5</v>
      </c>
      <c r="C5" s="59" t="s">
        <v>54</v>
      </c>
      <c r="D5" s="59" t="s">
        <v>6</v>
      </c>
      <c r="E5" s="59" t="s">
        <v>7</v>
      </c>
      <c r="F5" s="59" t="s">
        <v>8</v>
      </c>
      <c r="G5" s="59" t="s">
        <v>163</v>
      </c>
      <c r="H5" s="59" t="s">
        <v>9</v>
      </c>
      <c r="I5" s="59" t="s">
        <v>160</v>
      </c>
      <c r="J5" s="59" t="s">
        <v>161</v>
      </c>
      <c r="K5" s="59" t="s">
        <v>162</v>
      </c>
    </row>
    <row r="6" spans="1:11" s="11" customFormat="1" ht="30" customHeight="1">
      <c r="A6" s="27" t="s">
        <v>207</v>
      </c>
      <c r="B6" s="119">
        <v>82000</v>
      </c>
      <c r="C6" s="119"/>
      <c r="D6" s="119">
        <f>B6-C6</f>
        <v>82000</v>
      </c>
      <c r="E6" s="119">
        <v>68900</v>
      </c>
      <c r="F6" s="119">
        <v>9400</v>
      </c>
      <c r="G6" s="90">
        <f aca="true" t="shared" si="0" ref="G6:G12">D6-E6-F6</f>
        <v>3700</v>
      </c>
      <c r="H6" s="119"/>
      <c r="I6" s="90"/>
      <c r="J6" s="90"/>
      <c r="K6" s="119">
        <f>G6-H6-I6-J6</f>
        <v>3700</v>
      </c>
    </row>
    <row r="7" spans="1:11" s="11" customFormat="1" ht="30" customHeight="1">
      <c r="A7" s="27" t="s">
        <v>208</v>
      </c>
      <c r="B7" s="93">
        <v>117776</v>
      </c>
      <c r="C7" s="93">
        <v>30000</v>
      </c>
      <c r="D7" s="93">
        <f aca="true" t="shared" si="1" ref="D7:D22">B7-C7</f>
        <v>87776</v>
      </c>
      <c r="E7" s="93">
        <v>61700</v>
      </c>
      <c r="F7" s="93">
        <v>5000</v>
      </c>
      <c r="G7" s="93">
        <f t="shared" si="0"/>
        <v>21076</v>
      </c>
      <c r="H7" s="93"/>
      <c r="I7" s="93"/>
      <c r="J7" s="93"/>
      <c r="K7" s="93">
        <f>G7-H7-I7-J7</f>
        <v>21076</v>
      </c>
    </row>
    <row r="8" spans="1:11" s="11" customFormat="1" ht="30" customHeight="1">
      <c r="A8" s="27" t="s">
        <v>204</v>
      </c>
      <c r="B8" s="90">
        <v>194394.25</v>
      </c>
      <c r="C8" s="90">
        <v>24600</v>
      </c>
      <c r="D8" s="93">
        <f t="shared" si="1"/>
        <v>169794.25</v>
      </c>
      <c r="E8" s="90">
        <v>134165</v>
      </c>
      <c r="F8" s="90">
        <v>15504.5</v>
      </c>
      <c r="G8" s="90">
        <f t="shared" si="0"/>
        <v>20124.75</v>
      </c>
      <c r="H8" s="90"/>
      <c r="I8" s="90"/>
      <c r="J8" s="90"/>
      <c r="K8" s="90">
        <f>G8-H8-I8-J8</f>
        <v>20124.75</v>
      </c>
    </row>
    <row r="9" spans="1:11" s="11" customFormat="1" ht="30" customHeight="1">
      <c r="A9" s="27" t="s">
        <v>205</v>
      </c>
      <c r="B9" s="90">
        <v>105350</v>
      </c>
      <c r="C9" s="90"/>
      <c r="D9" s="93">
        <f t="shared" si="1"/>
        <v>105350</v>
      </c>
      <c r="E9" s="90">
        <v>67200</v>
      </c>
      <c r="F9" s="90">
        <v>15600</v>
      </c>
      <c r="G9" s="90">
        <f t="shared" si="0"/>
        <v>22550</v>
      </c>
      <c r="H9" s="90"/>
      <c r="I9" s="90"/>
      <c r="J9" s="90"/>
      <c r="K9" s="90">
        <f>G9-H9-I9-J9</f>
        <v>22550</v>
      </c>
    </row>
    <row r="10" spans="1:11" s="11" customFormat="1" ht="30" customHeight="1">
      <c r="A10" s="27" t="s">
        <v>206</v>
      </c>
      <c r="B10" s="119">
        <v>158319</v>
      </c>
      <c r="C10" s="119">
        <v>12000</v>
      </c>
      <c r="D10" s="93">
        <f t="shared" si="1"/>
        <v>146319</v>
      </c>
      <c r="E10" s="119">
        <v>121400</v>
      </c>
      <c r="F10" s="119">
        <v>6709</v>
      </c>
      <c r="G10" s="119">
        <f t="shared" si="0"/>
        <v>18210</v>
      </c>
      <c r="H10" s="119"/>
      <c r="I10" s="90"/>
      <c r="J10" s="90"/>
      <c r="K10" s="90">
        <f aca="true" t="shared" si="2" ref="K10:K22">G10-H10-I10-J10</f>
        <v>18210</v>
      </c>
    </row>
    <row r="11" spans="1:11" s="11" customFormat="1" ht="30" customHeight="1">
      <c r="A11" s="27" t="s">
        <v>213</v>
      </c>
      <c r="B11" s="94">
        <v>33375</v>
      </c>
      <c r="C11" s="94">
        <v>4500</v>
      </c>
      <c r="D11" s="94">
        <f t="shared" si="1"/>
        <v>28875</v>
      </c>
      <c r="E11" s="94">
        <v>22500</v>
      </c>
      <c r="F11" s="94">
        <v>3000</v>
      </c>
      <c r="G11" s="94">
        <f t="shared" si="0"/>
        <v>3375</v>
      </c>
      <c r="H11" s="94"/>
      <c r="I11" s="94"/>
      <c r="J11" s="94"/>
      <c r="K11" s="94">
        <f t="shared" si="2"/>
        <v>3375</v>
      </c>
    </row>
    <row r="12" spans="1:11" s="11" customFormat="1" ht="30" customHeight="1">
      <c r="A12" s="27" t="s">
        <v>214</v>
      </c>
      <c r="B12" s="94">
        <v>15100</v>
      </c>
      <c r="C12" s="94"/>
      <c r="D12" s="94">
        <f t="shared" si="1"/>
        <v>15100</v>
      </c>
      <c r="E12" s="94">
        <v>13130</v>
      </c>
      <c r="F12" s="94"/>
      <c r="G12" s="94">
        <f t="shared" si="0"/>
        <v>1970</v>
      </c>
      <c r="H12" s="94"/>
      <c r="I12" s="94"/>
      <c r="J12" s="94"/>
      <c r="K12" s="94">
        <f t="shared" si="2"/>
        <v>1970</v>
      </c>
    </row>
    <row r="13" spans="1:11" s="11" customFormat="1" ht="30" customHeight="1">
      <c r="A13" s="27" t="s">
        <v>209</v>
      </c>
      <c r="B13" s="119">
        <v>693712</v>
      </c>
      <c r="C13" s="119">
        <v>549000</v>
      </c>
      <c r="D13" s="93">
        <f t="shared" si="1"/>
        <v>144712</v>
      </c>
      <c r="E13" s="119">
        <v>102512</v>
      </c>
      <c r="F13" s="119">
        <v>20200</v>
      </c>
      <c r="G13" s="90">
        <f aca="true" t="shared" si="3" ref="G13:G22">D13-E13-F13</f>
        <v>22000</v>
      </c>
      <c r="H13" s="119"/>
      <c r="I13" s="90"/>
      <c r="J13" s="90"/>
      <c r="K13" s="90">
        <f t="shared" si="2"/>
        <v>22000</v>
      </c>
    </row>
    <row r="14" spans="1:11" s="11" customFormat="1" ht="30" customHeight="1">
      <c r="A14" s="27" t="s">
        <v>210</v>
      </c>
      <c r="B14" s="93">
        <v>219478.43</v>
      </c>
      <c r="C14" s="93">
        <v>171920</v>
      </c>
      <c r="D14" s="93">
        <f t="shared" si="1"/>
        <v>47558.42999999999</v>
      </c>
      <c r="E14" s="93">
        <v>37000</v>
      </c>
      <c r="F14" s="93">
        <v>500</v>
      </c>
      <c r="G14" s="93">
        <f t="shared" si="3"/>
        <v>10058.429999999993</v>
      </c>
      <c r="H14" s="93"/>
      <c r="I14" s="93"/>
      <c r="J14" s="93"/>
      <c r="K14" s="93">
        <f t="shared" si="2"/>
        <v>10058.429999999993</v>
      </c>
    </row>
    <row r="15" spans="1:11" s="11" customFormat="1" ht="41.25" customHeight="1">
      <c r="A15" s="27" t="s">
        <v>212</v>
      </c>
      <c r="B15" s="93">
        <v>1173180.62</v>
      </c>
      <c r="C15" s="93">
        <v>1090049.56</v>
      </c>
      <c r="D15" s="93">
        <f t="shared" si="1"/>
        <v>83131.06000000006</v>
      </c>
      <c r="E15" s="93">
        <v>78131</v>
      </c>
      <c r="F15" s="93">
        <v>5000</v>
      </c>
      <c r="G15" s="93">
        <f t="shared" si="3"/>
        <v>0.060000000055879354</v>
      </c>
      <c r="H15" s="93"/>
      <c r="I15" s="93"/>
      <c r="J15" s="93"/>
      <c r="K15" s="93">
        <f t="shared" si="2"/>
        <v>0.060000000055879354</v>
      </c>
    </row>
    <row r="16" spans="1:13" s="11" customFormat="1" ht="30" customHeight="1">
      <c r="A16" s="27" t="s">
        <v>211</v>
      </c>
      <c r="B16" s="119">
        <v>160000</v>
      </c>
      <c r="C16" s="119">
        <v>211000</v>
      </c>
      <c r="D16" s="93">
        <f t="shared" si="1"/>
        <v>-51000</v>
      </c>
      <c r="E16" s="119">
        <v>28362</v>
      </c>
      <c r="F16" s="119">
        <v>34000</v>
      </c>
      <c r="G16" s="90">
        <f t="shared" si="3"/>
        <v>-113362</v>
      </c>
      <c r="H16" s="119">
        <v>2000</v>
      </c>
      <c r="I16" s="90"/>
      <c r="J16" s="90"/>
      <c r="K16" s="90">
        <f t="shared" si="2"/>
        <v>-115362</v>
      </c>
      <c r="M16" s="96"/>
    </row>
    <row r="17" spans="1:11" s="11" customFormat="1" ht="30" customHeight="1">
      <c r="A17" s="27"/>
      <c r="B17" s="119"/>
      <c r="C17" s="119"/>
      <c r="D17" s="93">
        <f t="shared" si="1"/>
        <v>0</v>
      </c>
      <c r="E17" s="119"/>
      <c r="F17" s="119"/>
      <c r="G17" s="90">
        <f t="shared" si="3"/>
        <v>0</v>
      </c>
      <c r="H17" s="119"/>
      <c r="I17" s="90"/>
      <c r="J17" s="90"/>
      <c r="K17" s="90">
        <f t="shared" si="2"/>
        <v>0</v>
      </c>
    </row>
    <row r="18" spans="1:11" s="11" customFormat="1" ht="30" customHeight="1">
      <c r="A18" s="27"/>
      <c r="B18" s="119"/>
      <c r="C18" s="119"/>
      <c r="D18" s="93">
        <f t="shared" si="1"/>
        <v>0</v>
      </c>
      <c r="E18" s="119"/>
      <c r="F18" s="119"/>
      <c r="G18" s="90">
        <f t="shared" si="3"/>
        <v>0</v>
      </c>
      <c r="H18" s="119"/>
      <c r="I18" s="90"/>
      <c r="J18" s="90"/>
      <c r="K18" s="90">
        <f t="shared" si="2"/>
        <v>0</v>
      </c>
    </row>
    <row r="19" spans="1:11" s="11" customFormat="1" ht="30" customHeight="1">
      <c r="A19" s="27"/>
      <c r="B19" s="90"/>
      <c r="C19" s="90"/>
      <c r="D19" s="93">
        <f t="shared" si="1"/>
        <v>0</v>
      </c>
      <c r="E19" s="90"/>
      <c r="F19" s="90"/>
      <c r="G19" s="90">
        <f t="shared" si="3"/>
        <v>0</v>
      </c>
      <c r="H19" s="90"/>
      <c r="I19" s="90"/>
      <c r="J19" s="90"/>
      <c r="K19" s="90">
        <f t="shared" si="2"/>
        <v>0</v>
      </c>
    </row>
    <row r="20" spans="1:11" s="11" customFormat="1" ht="30" customHeight="1">
      <c r="A20" s="27"/>
      <c r="B20" s="93"/>
      <c r="C20" s="93"/>
      <c r="D20" s="93">
        <f t="shared" si="1"/>
        <v>0</v>
      </c>
      <c r="E20" s="93"/>
      <c r="F20" s="93"/>
      <c r="G20" s="93"/>
      <c r="H20" s="93"/>
      <c r="I20" s="93"/>
      <c r="J20" s="93"/>
      <c r="K20" s="93"/>
    </row>
    <row r="21" spans="1:11" s="11" customFormat="1" ht="30" customHeight="1">
      <c r="A21" s="27"/>
      <c r="B21" s="90"/>
      <c r="C21" s="90"/>
      <c r="D21" s="93">
        <f t="shared" si="1"/>
        <v>0</v>
      </c>
      <c r="E21" s="90"/>
      <c r="F21" s="90"/>
      <c r="G21" s="90">
        <f t="shared" si="3"/>
        <v>0</v>
      </c>
      <c r="H21" s="90"/>
      <c r="I21" s="90"/>
      <c r="J21" s="90"/>
      <c r="K21" s="90"/>
    </row>
    <row r="22" spans="1:11" s="11" customFormat="1" ht="30" customHeight="1">
      <c r="A22" s="27"/>
      <c r="B22" s="119"/>
      <c r="C22" s="119"/>
      <c r="D22" s="93">
        <f t="shared" si="1"/>
        <v>0</v>
      </c>
      <c r="E22" s="93"/>
      <c r="F22" s="119"/>
      <c r="G22" s="90">
        <f t="shared" si="3"/>
        <v>0</v>
      </c>
      <c r="H22" s="119"/>
      <c r="I22" s="90"/>
      <c r="J22" s="90"/>
      <c r="K22" s="90">
        <f t="shared" si="2"/>
        <v>0</v>
      </c>
    </row>
    <row r="23" spans="1:11" s="12" customFormat="1" ht="30" customHeight="1">
      <c r="A23" s="37" t="s">
        <v>2</v>
      </c>
      <c r="B23" s="123">
        <f>SUM(B6:B22)</f>
        <v>2952685.3</v>
      </c>
      <c r="C23" s="36">
        <f aca="true" t="shared" si="4" ref="C23:K23">SUM(C6:C22)</f>
        <v>2093069.56</v>
      </c>
      <c r="D23" s="36">
        <f t="shared" si="4"/>
        <v>859615.74</v>
      </c>
      <c r="E23" s="36">
        <f t="shared" si="4"/>
        <v>735000</v>
      </c>
      <c r="F23" s="36">
        <f>SUM(F6:F22)</f>
        <v>114913.5</v>
      </c>
      <c r="G23" s="36">
        <f t="shared" si="4"/>
        <v>9702.240000000049</v>
      </c>
      <c r="H23" s="36">
        <f t="shared" si="4"/>
        <v>2000</v>
      </c>
      <c r="I23" s="36">
        <f t="shared" si="4"/>
        <v>0</v>
      </c>
      <c r="J23" s="36">
        <f t="shared" si="4"/>
        <v>0</v>
      </c>
      <c r="K23" s="36">
        <f t="shared" si="4"/>
        <v>7702.240000000049</v>
      </c>
    </row>
    <row r="25" spans="1:11" ht="25.5">
      <c r="A25" s="13" t="s">
        <v>19</v>
      </c>
      <c r="B25" s="14">
        <f>B23-'3.2_Budget Complessivo'!E19</f>
        <v>0</v>
      </c>
      <c r="C25" s="14">
        <f>C23-'3.2_Budget Complessivo'!E32</f>
        <v>0</v>
      </c>
      <c r="D25" s="14">
        <f>D23-'3.2_Budget Complessivo'!E33</f>
        <v>0</v>
      </c>
      <c r="E25" s="14">
        <f>E23-'3.2_Budget Complessivo'!E36</f>
        <v>0</v>
      </c>
      <c r="F25" s="14">
        <f>F23-'3.2_Budget Complessivo'!E37</f>
        <v>0</v>
      </c>
      <c r="G25" s="14">
        <f>G23-'3.2_Budget Complessivo'!E38</f>
        <v>2.9103830456733704E-10</v>
      </c>
      <c r="H25" s="14">
        <f>H23-'3.2_Budget Complessivo'!E40</f>
        <v>0</v>
      </c>
      <c r="I25" s="14">
        <f>I23-'3.2_Budget Complessivo'!E41</f>
        <v>0</v>
      </c>
      <c r="J25" s="14">
        <f>J23-'3.2_Budget Complessivo'!E42</f>
        <v>0</v>
      </c>
      <c r="K25" s="14">
        <f>K23-'3.2_Budget Complessivo'!E43</f>
        <v>2.9103830456733704E-10</v>
      </c>
    </row>
    <row r="27" spans="1:11" ht="12.75">
      <c r="A27" s="79" t="s">
        <v>3</v>
      </c>
      <c r="B27" s="79"/>
      <c r="C27" s="80"/>
      <c r="D27" s="80"/>
      <c r="E27" s="80"/>
      <c r="F27" s="80"/>
      <c r="G27" s="80"/>
      <c r="H27" s="80"/>
      <c r="I27" s="80"/>
      <c r="J27" s="80"/>
      <c r="K27" s="81"/>
    </row>
    <row r="28" spans="1:11" ht="49.5" customHeight="1">
      <c r="A28" s="120" t="s">
        <v>4</v>
      </c>
      <c r="B28" s="121"/>
      <c r="C28" s="121"/>
      <c r="D28" s="121"/>
      <c r="E28" s="121"/>
      <c r="F28" s="121"/>
      <c r="G28" s="121"/>
      <c r="H28" s="121"/>
      <c r="I28" s="121"/>
      <c r="J28" s="121"/>
      <c r="K28" s="122"/>
    </row>
    <row r="32" ht="12.75">
      <c r="C32" s="91"/>
    </row>
    <row r="33" ht="12.75">
      <c r="C33" s="91"/>
    </row>
  </sheetData>
  <sheetProtection selectLockedCells="1"/>
  <mergeCells count="3">
    <mergeCell ref="A1:K1"/>
    <mergeCell ref="A3:K3"/>
    <mergeCell ref="A28:K28"/>
  </mergeCells>
  <printOptions horizontalCentered="1"/>
  <pageMargins left="0.3937007874015748" right="0.3937007874015748" top="0.9448818897637796" bottom="0.7874015748031497" header="0.31496062992125984" footer="0.5118110236220472"/>
  <pageSetup fitToHeight="1" fitToWidth="1" horizontalDpi="600" verticalDpi="600" orientation="landscape" paperSize="9" scale="58" r:id="rId1"/>
  <headerFooter alignWithMargins="0">
    <oddFooter>&amp;LBUDGET PER ATTIVITA'&amp;R&amp;P/&amp;N</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M28" sqref="M28"/>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Giunta Regionale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simone-griggio</dc:creator>
  <cp:keywords/>
  <dc:description/>
  <cp:lastModifiedBy>Dario Perini</cp:lastModifiedBy>
  <cp:lastPrinted>2018-07-19T16:03:24Z</cp:lastPrinted>
  <dcterms:created xsi:type="dcterms:W3CDTF">2011-01-12T11:01:50Z</dcterms:created>
  <dcterms:modified xsi:type="dcterms:W3CDTF">2018-09-14T14:00:13Z</dcterms:modified>
  <cp:category/>
  <cp:version/>
  <cp:contentType/>
  <cp:contentStatus/>
</cp:coreProperties>
</file>